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<sst xmlns="http://schemas.openxmlformats.org/spreadsheetml/2006/main" count="4321" uniqueCount="1002">
  <si>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</si>
  <si>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</si>
  <si>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</si>
  <si>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</si>
  <si>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</si>
  <si>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</si>
  <si>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</si>
  <si>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</si>
  <si>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</si>
  <si>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</si>
  <si>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</si>
  <si>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</si>
  <si>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</si>
  <si>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</si>
  <si>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</si>
  <si>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</si>
  <si>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</si>
  <si>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</si>
  <si>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</si>
  <si>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</si>
  <si>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</si>
  <si>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</si>
  <si>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</si>
  <si>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</si>
  <si>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</si>
  <si>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</si>
  <si>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</si>
  <si>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</si>
  <si>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</si>
  <si>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</si>
  <si>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</si>
  <si>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</si>
  <si>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</si>
  <si>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</si>
  <si>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</si>
  <si>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</si>
  <si>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</si>
  <si>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</si>
  <si>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</si>
  <si>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</si>
  <si>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</si>
  <si>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</si>
  <si>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</si>
  <si>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</si>
  <si>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</si>
  <si>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</si>
  <si>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</si>
  <si>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</si>
  <si>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</si>
  <si>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</si>
  <si>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</si>
  <si>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</si>
  <si>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</si>
  <si>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</si>
  <si>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</si>
  <si>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</si>
  <si>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</si>
  <si>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</si>
  <si>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</si>
  <si>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</si>
  <si>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</si>
  <si>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</si>
  <si>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</si>
  <si>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</si>
  <si>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</si>
  <si>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</si>
  <si>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</si>
  <si>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</si>
  <si>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</si>
  <si>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</si>
  <si>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</si>
  <si>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</si>
  <si>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</si>
  <si>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</si>
  <si>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</si>
  <si>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</si>
  <si>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</si>
  <si>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</si>
  <si>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</si>
  <si>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</si>
  <si>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</si>
  <si>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</si>
  <si>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</si>
  <si>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</si>
  <si>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</si>
  <si>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</si>
  <si>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</si>
  <si>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</si>
  <si>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</si>
  <si>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</si>
  <si>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</si>
  <si>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</si>
  <si>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</si>
  <si>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</si>
  <si>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</si>
  <si>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</si>
  <si>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</si>
  <si>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</si>
  <si>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</si>
  <si>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</si>
  <si>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</si>
  <si>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</si>
  <si>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</si>
  <si>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</si>
  <si>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</si>
  <si>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</si>
  <si>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</si>
  <si>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</si>
  <si>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</si>
  <si>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</si>
  <si>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</si>
  <si>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</si>
  <si>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</si>
  <si>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</si>
  <si>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</si>
  <si>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</si>
  <si>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</si>
  <si>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</si>
  <si>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</si>
  <si>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</si>
  <si>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</si>
  <si>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</si>
  <si>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</si>
  <si>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</si>
  <si>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</si>
  <si>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</si>
  <si>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</si>
  <si>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</si>
  <si>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</si>
  <si>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</si>
  <si>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</si>
  <si>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</si>
  <si>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</si>
  <si>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</si>
  <si>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</si>
  <si>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</si>
  <si>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</si>
  <si>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</si>
  <si>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</si>
  <si>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</si>
  <si>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</si>
  <si>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</si>
  <si>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</si>
  <si>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</si>
  <si>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</si>
  <si>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</si>
  <si>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</si>
  <si>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</si>
  <si>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</si>
  <si>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</si>
  <si>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</si>
  <si>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</si>
  <si>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</si>
  <si>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</si>
  <si>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</si>
  <si>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</si>
  <si>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</si>
  <si>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</si>
  <si>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</si>
  <si>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</si>
  <si>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</si>
  <si>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</si>
  <si>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</si>
  <si>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</si>
  <si>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</si>
  <si>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</si>
  <si>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</si>
  <si>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</si>
  <si>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</si>
  <si>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</si>
  <si>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</si>
  <si>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</si>
  <si>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</si>
  <si>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</si>
  <si>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</si>
  <si>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</si>
  <si>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</si>
  <si>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</si>
  <si>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</si>
  <si>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</si>
  <si>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</si>
  <si>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</si>
  <si>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</si>
  <si>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</si>
  <si>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</si>
  <si>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</si>
  <si>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</si>
  <si>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</si>
  <si>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</si>
  <si>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</si>
  <si>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</si>
  <si>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</si>
  <si>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</si>
  <si>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</si>
  <si>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</si>
  <si>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</si>
  <si>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</si>
  <si>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</si>
  <si>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</si>
  <si>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</si>
  <si>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</si>
  <si>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</si>
  <si>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</si>
  <si>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</si>
  <si>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</si>
  <si>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</si>
  <si>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</si>
  <si>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</si>
  <si>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</si>
  <si>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</si>
  <si>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</si>
  <si>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</si>
  <si>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</si>
  <si>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</si>
  <si>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</si>
  <si>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</si>
  <si>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</si>
  <si>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</si>
  <si>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</si>
  <si>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</si>
  <si>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</si>
  <si>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</si>
  <si>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</si>
  <si>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</si>
  <si>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</si>
  <si>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</si>
  <si>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</si>
  <si>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</si>
  <si>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</si>
  <si>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</si>
  <si>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</si>
  <si>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</si>
  <si>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</si>
  <si>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</si>
  <si>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</si>
  <si>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</si>
  <si>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</si>
  <si>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</si>
  <si>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</si>
  <si>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</si>
  <si>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</si>
  <si>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</si>
  <si>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</si>
  <si>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</si>
  <si>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</si>
  <si>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</si>
  <si>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</si>
  <si>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</si>
  <si>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</si>
  <si>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</si>
  <si>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</si>
  <si>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</si>
  <si>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</si>
  <si>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</si>
  <si>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</si>
  <si>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</si>
  <si>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</si>
  <si>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</si>
  <si>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</si>
  <si>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</si>
  <si>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</si>
  <si>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</si>
  <si>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</si>
  <si>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</si>
  <si>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</si>
  <si>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</si>
  <si>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</si>
  <si>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</si>
  <si>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</si>
  <si>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</si>
  <si>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</si>
  <si>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</si>
  <si>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</si>
  <si>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</si>
  <si>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</si>
  <si>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</si>
  <si>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</si>
  <si>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</si>
  <si>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</si>
  <si>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</si>
  <si>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</si>
  <si>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</si>
  <si>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</si>
  <si>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</si>
  <si>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</si>
  <si>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</si>
  <si>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</si>
  <si>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</si>
  <si>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</si>
  <si>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</si>
  <si>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</si>
  <si>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</si>
  <si>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</si>
  <si>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</si>
  <si>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</si>
  <si>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</si>
  <si>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</si>
  <si>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</si>
  <si>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</si>
  <si>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</si>
  <si>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</si>
  <si>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</si>
  <si>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</si>
  <si>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</si>
  <si>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</si>
  <si>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</si>
  <si>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</si>
  <si>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</si>
  <si>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</si>
  <si>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</si>
  <si>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</si>
  <si>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</si>
  <si>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</si>
  <si>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</si>
  <si>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</si>
  <si>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</si>
  <si>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</si>
  <si>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</si>
  <si>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</si>
  <si>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</si>
  <si>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</si>
  <si>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</si>
  <si>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</si>
  <si>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</si>
  <si>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</si>
  <si>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</si>
  <si>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</si>
  <si>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</si>
  <si>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</si>
  <si>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</si>
  <si>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</si>
  <si>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</si>
  <si>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</si>
  <si>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</si>
  <si>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</si>
  <si>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</si>
  <si>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</si>
  <si>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</si>
  <si>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</si>
  <si>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</si>
  <si>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</si>
  <si>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</si>
  <si>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</si>
  <si>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</si>
  <si>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</si>
  <si>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</si>
  <si>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</si>
  <si>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</si>
  <si>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</si>
  <si>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</si>
  <si>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</si>
  <si>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</si>
  <si>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</si>
  <si>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</si>
  <si>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</si>
  <si>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</si>
  <si>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</si>
  <si>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</si>
  <si>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</si>
  <si>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</si>
  <si>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</si>
  <si>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</si>
  <si>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</si>
  <si>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</si>
  <si>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</si>
  <si>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</si>
  <si>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</si>
  <si>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</si>
  <si>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</si>
  <si>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</si>
  <si>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</si>
  <si>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</si>
  <si>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</si>
  <si>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</si>
  <si>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</si>
  <si>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</si>
  <si>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</si>
  <si>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</si>
  <si>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</si>
  <si>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</si>
  <si>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</si>
  <si>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</si>
  <si>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</si>
  <si>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</si>
  <si>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</si>
  <si>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</si>
  <si>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</si>
  <si>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</si>
  <si>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</si>
  <si>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</si>
  <si>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</si>
  <si>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</si>
  <si>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</si>
  <si>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</si>
  <si>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</si>
  <si>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</si>
  <si>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</si>
  <si>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</si>
  <si>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</si>
  <si>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</si>
  <si>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</si>
  <si>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</si>
  <si>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</si>
  <si>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</si>
  <si>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</si>
  <si>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</si>
  <si>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</si>
  <si>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</si>
  <si>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</si>
  <si>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</si>
  <si>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</si>
  <si>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</si>
  <si>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</si>
  <si>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</si>
  <si>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</si>
  <si>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</si>
  <si>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</si>
  <si>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</si>
  <si>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</si>
  <si>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</si>
  <si>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</si>
  <si>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</si>
  <si>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</si>
  <si>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</si>
  <si>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</si>
  <si>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</si>
  <si>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</si>
  <si>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</si>
  <si>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</si>
  <si>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</si>
  <si>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</si>
  <si>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</si>
  <si>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</si>
  <si>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</si>
  <si>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</si>
  <si>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</si>
  <si>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</si>
  <si>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</si>
  <si>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</si>
  <si>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</si>
  <si>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</si>
  <si>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</si>
  <si>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</si>
  <si>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</si>
  <si>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</si>
  <si>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</si>
  <si>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</si>
  <si>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</si>
  <si>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</si>
  <si>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</si>
  <si>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</si>
  <si>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</si>
  <si>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</si>
  <si>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</si>
  <si>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</si>
  <si>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</si>
  <si>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</si>
  <si>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</si>
  <si>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</si>
  <si>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</si>
  <si>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</si>
  <si>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</si>
  <si>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</si>
  <si>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</si>
  <si>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</si>
  <si>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</si>
  <si>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</si>
  <si>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</si>
  <si>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</si>
  <si>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</si>
  <si>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</si>
  <si>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</si>
  <si>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</si>
  <si>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</si>
  <si>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</si>
  <si>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</si>
  <si>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</si>
  <si>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</si>
  <si>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</si>
  <si>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</si>
  <si>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</si>
  <si>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</si>
  <si>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</si>
  <si>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</si>
  <si>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</si>
  <si>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</si>
  <si>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</si>
  <si>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</si>
  <si>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</si>
  <si>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</si>
  <si>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</si>
  <si>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</si>
  <si>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</si>
  <si>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</si>
  <si>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</si>
  <si>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</si>
  <si>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</si>
  <si>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</si>
  <si>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</si>
  <si>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</si>
  <si>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</si>
  <si>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</si>
  <si>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</si>
  <si>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</si>
  <si>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</si>
  <si>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</si>
  <si>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</si>
  <si>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</si>
  <si>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</si>
  <si>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</si>
  <si>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</si>
  <si>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</si>
  <si>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</si>
  <si>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</si>
  <si>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</si>
  <si>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</si>
  <si>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</si>
  <si>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</si>
  <si>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</si>
  <si>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</si>
  <si>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</si>
  <si>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</si>
  <si>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</si>
  <si>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</si>
  <si>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</si>
  <si>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</si>
  <si>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</si>
  <si>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</si>
  <si>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</si>
  <si>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</si>
  <si>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</si>
  <si>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</si>
  <si>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</si>
  <si>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</si>
  <si>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</si>
  <si>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</si>
  <si>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</si>
  <si>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</si>
  <si>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</si>
  <si>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</si>
  <si>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</si>
  <si>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</si>
  <si>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</si>
  <si>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</si>
  <si>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</si>
  <si>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</si>
  <si>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</si>
  <si>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</si>
  <si>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</si>
  <si>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</si>
  <si>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</si>
  <si>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</si>
  <si>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</si>
  <si>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</si>
  <si>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</si>
  <si>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</si>
  <si>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</si>
  <si>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</si>
  <si>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</si>
  <si>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</si>
  <si>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</si>
  <si>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</si>
  <si>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</si>
  <si>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</si>
  <si>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</si>
  <si>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</si>
  <si>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</si>
  <si>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</si>
  <si>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</si>
  <si>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</si>
  <si>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</si>
  <si>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</si>
  <si>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</si>
  <si>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</si>
  <si>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</si>
  <si>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</si>
  <si>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</si>
  <si>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</si>
  <si>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</si>
  <si>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</si>
  <si>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</si>
  <si>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</si>
  <si>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</si>
  <si>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</si>
  <si>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</si>
  <si>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</si>
  <si>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</si>
  <si>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</si>
  <si>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</si>
  <si>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</si>
  <si>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</si>
  <si>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</si>
  <si>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</si>
  <si>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</si>
  <si>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</si>
  <si>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</si>
  <si>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</si>
  <si>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</si>
  <si>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</si>
  <si>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</si>
  <si>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</si>
  <si>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</si>
  <si>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</si>
  <si>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</si>
  <si>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</si>
  <si>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</si>
  <si>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</si>
  <si>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</si>
  <si>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</si>
  <si>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</si>
  <si>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</si>
  <si>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</si>
  <si>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</si>
  <si>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</si>
  <si>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</si>
  <si>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</si>
  <si>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</si>
  <si>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</si>
  <si>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</si>
  <si>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</si>
  <si>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</si>
  <si>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</si>
  <si>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</si>
  <si>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</si>
  <si>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</si>
  <si>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</si>
  <si>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</si>
  <si>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</si>
  <si>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</si>
  <si>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</si>
  <si>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</si>
  <si>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</si>
  <si>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</si>
  <si>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</si>
  <si>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</si>
  <si>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</si>
  <si>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</si>
  <si>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</si>
  <si>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</si>
  <si>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</si>
  <si>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</si>
  <si>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</si>
  <si>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</si>
  <si>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</si>
  <si>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</si>
  <si>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</si>
  <si>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</si>
  <si>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</si>
  <si>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</si>
  <si>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</si>
  <si>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</si>
  <si>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</si>
  <si>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</si>
  <si>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</si>
  <si>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</si>
  <si>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</si>
  <si>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</si>
  <si>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</si>
  <si>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</si>
  <si>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</si>
  <si>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</si>
  <si>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</si>
  <si>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</si>
  <si>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</si>
  <si>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</si>
  <si>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</si>
  <si>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</si>
  <si>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</si>
  <si>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</si>
  <si>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</si>
  <si>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</si>
  <si>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</si>
  <si>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</si>
  <si>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</si>
  <si>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</si>
  <si>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</si>
  <si>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</si>
  <si>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</si>
  <si>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</si>
  <si>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</si>
  <si>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</si>
  <si>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</si>
  <si>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</si>
  <si>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</si>
  <si>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</si>
  <si>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</si>
  <si>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</si>
  <si>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</si>
  <si>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</si>
  <si>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</si>
  <si>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</si>
  <si>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</si>
  <si>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</si>
  <si>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</si>
  <si>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</si>
  <si>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</si>
  <si>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</si>
  <si>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</si>
  <si>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</si>
  <si>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</si>
  <si>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</si>
  <si>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</si>
  <si>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</si>
  <si>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</si>
  <si>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</si>
  <si>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</si>
  <si>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</si>
  <si>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</si>
  <si>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</si>
  <si>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</si>
  <si>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</si>
  <si>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</si>
  <si>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</si>
  <si>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</si>
  <si>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</si>
  <si>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</si>
  <si>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</si>
  <si>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</si>
  <si>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</si>
  <si>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</si>
  <si>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</si>
  <si>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</si>
  <si>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</si>
  <si>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</si>
  <si>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</si>
  <si>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</si>
  <si>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</si>
  <si>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</si>
  <si>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</si>
  <si>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</si>
  <si>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</si>
  <si>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</si>
  <si>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</si>
  <si>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</si>
  <si>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</si>
  <si>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</si>
  <si>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</si>
  <si>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</si>
  <si>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</si>
  <si>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</si>
  <si>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</si>
  <si>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</si>
  <si>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</si>
  <si>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</si>
  <si>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</si>
  <si>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</si>
  <si>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</si>
  <si>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</si>
  <si>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</si>
  <si>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</si>
  <si>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</si>
  <si>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</si>
  <si>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</si>
  <si>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</si>
  <si>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</si>
  <si>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</si>
  <si>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</si>
  <si>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</si>
  <si>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</si>
  <si>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</si>
  <si>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</si>
  <si>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</si>
  <si>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</si>
  <si>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</si>
  <si>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</si>
  <si>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</si>
  <si>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</si>
  <si>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</si>
  <si>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</si>
  <si>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</si>
  <si>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</si>
  <si>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</si>
  <si>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</si>
  <si>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</si>
  <si>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</si>
  <si>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</si>
  <si>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</si>
  <si>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</si>
  <si>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</si>
  <si>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</si>
  <si>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</si>
  <si>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</si>
  <si>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</si>
  <si>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</si>
  <si>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</si>
  <si>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</si>
  <si>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</si>
  <si>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</si>
  <si>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</si>
  <si>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</si>
  <si>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</si>
  <si>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</si>
  <si>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</si>
  <si>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</si>
  <si>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</si>
  <si>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</si>
  <si>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</si>
  <si>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</si>
  <si>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</si>
  <si>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</si>
  <si>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</si>
  <si>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</si>
  <si>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</si>
  <si>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</si>
  <si>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</si>
  <si>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</si>
  <si>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</si>
  <si>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</si>
  <si>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</si>
  <si>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</si>
  <si>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</si>
  <si>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</si>
  <si>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</si>
  <si>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</si>
  <si>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</si>
  <si>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</si>
  <si>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</si>
  <si>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</si>
  <si>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</si>
  <si>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</si>
  <si>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</si>
  <si>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</si>
  <si>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</si>
  <si>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</si>
  <si>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</si>
  <si>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</si>
  <si>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</si>
  <si>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</si>
  <si>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</si>
  <si>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</si>
  <si>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</si>
  <si>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</si>
  <si>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</si>
  <si>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</si>
  <si>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</si>
  <si>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</si>
  <si>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</si>
  <si>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</si>
  <si>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</si>
  <si>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</si>
  <si>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</si>
  <si>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</si>
  <si>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</si>
  <si>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</si>
  <si>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</si>
  <si>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</si>
  <si>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</si>
  <si>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</si>
  <si>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</si>
  <si>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</si>
  <si>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</si>
  <si>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</si>
  <si>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</si>
  <si>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</si>
  <si>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</si>
  <si>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</si>
  <si>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</si>
  <si>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</si>
  <si>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</si>
  <si>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</si>
  <si>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</si>
  <si>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</si>
  <si>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</si>
  <si>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</si>
  <si>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</si>
  <si>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</si>
  <si>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</si>
  <si>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</si>
  <si>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</si>
  <si>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</si>
  <si>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</si>
  <si>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</si>
  <si>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</si>
  <si>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</si>
  <si>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</si>
  <si>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</si>
  <si>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</si>
  <si>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</si>
  <si>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</si>
  <si>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</si>
  <si>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</si>
  <si>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</si>
  <si>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</si>
  <si>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</si>
  <si>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</si>
  <si>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</si>
  <si>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</si>
  <si>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</si>
  <si>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</si>
  <si>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</si>
  <si>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</si>
  <si>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</si>
  <si>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</si>
  <si>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</si>
  <si>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</si>
  <si>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</si>
  <si>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</si>
  <si>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</si>
  <si>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</si>
  <si>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</si>
  <si>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</si>
  <si>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</si>
  <si>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</si>
  <si>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</si>
  <si>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</si>
  <si>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</si>
  <si>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</si>
  <si>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</si>
  <si>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</si>
  <si>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</si>
  <si>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</si>
  <si>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</si>
  <si>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</si>
  <si>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</si>
  <si>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</si>
  <si>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</si>
  <si>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</si>
  <si>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</si>
  <si>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</si>
  <si>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</si>
  <si>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</si>
  <si>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</si>
  <si>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</si>
  <si>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</si>
  <si>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</si>
  <si>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</si>
  <si>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</si>
  <si>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</si>
  <si>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</si>
  <si>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</si>
  <si>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</si>
  <si>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</si>
  <si>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</si>
  <si>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</si>
  <si>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</si>
  <si>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</si>
  <si>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</si>
  <si>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</si>
  <si>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</si>
  <si>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</si>
  <si>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</si>
  <si>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</si>
  <si>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</si>
  <si>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</si>
  <si>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</si>
  <si>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</si>
  <si>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</si>
  <si>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</si>
  <si>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</si>
  <si>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</si>
  <si>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</si>
  <si>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</si>
  <si>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</si>
  <si>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</si>
  <si>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</si>
  <si>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</si>
  <si>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</si>
  <si>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</si>
  <si>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</si>
  <si>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</si>
  <si>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</si>
  <si>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</si>
  <si>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</si>
  <si>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</si>
  <si>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</si>
  <si>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</si>
  <si>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</si>
  <si>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</si>
  <si>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</si>
  <si>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</si>
  <si>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</si>
  <si>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</si>
  <si>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</si>
  <si>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</si>
  <si>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</si>
  <si>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</si>
  <si>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</si>
  <si>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</si>
  <si>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</si>
  <si>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</si>
  <si>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</si>
  <si>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</si>
  <si>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</si>
  <si>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</si>
  <si>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</si>
  <si>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</si>
  <si>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</si>
  <si>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</si>
  <si>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</si>
  <si>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</si>
  <si>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</si>
  <si>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</si>
  <si>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</si>
  <si>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</si>
  <si>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</si>
  <si>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</si>
  <si>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</si>
  <si>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</si>
  <si>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</si>
  <si>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</si>
  <si>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</si>
  <si>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Сузан Басри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</si>
</sst>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9">
      <selection activeCell="B19" sqref="B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45016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44926</v>
      </c>
    </row>
    <row r="11" spans="1:2" ht="15.75">
      <c r="A11" s="7" t="s">
        <v>975</v>
      </c>
      <c r="B11" s="577">
        <v>45016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72207</v>
      </c>
      <c r="D6" s="674">
        <f aca="true" t="shared" si="0" ref="D6:D15">C6-E6</f>
        <v>0</v>
      </c>
      <c r="E6" s="673">
        <f>'1-Баланс'!G95</f>
        <v>72207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19879</v>
      </c>
      <c r="D7" s="674">
        <f t="shared" si="0"/>
        <v>18079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593</v>
      </c>
      <c r="D8" s="674">
        <f t="shared" si="0"/>
        <v>0</v>
      </c>
      <c r="E8" s="673">
        <f>ABS('2-Отчет за доходите'!C44)-ABS('2-Отчет за доходите'!G44)</f>
        <v>593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54</v>
      </c>
      <c r="D9" s="674">
        <f t="shared" si="0"/>
        <v>0</v>
      </c>
      <c r="E9" s="673">
        <f>'3-Отчет за паричния поток'!C45</f>
        <v>54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132</v>
      </c>
      <c r="D10" s="674">
        <f t="shared" si="0"/>
        <v>0</v>
      </c>
      <c r="E10" s="673">
        <f>'3-Отчет за паричния поток'!C46</f>
        <v>132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19879</v>
      </c>
      <c r="D11" s="674">
        <f t="shared" si="0"/>
        <v>0</v>
      </c>
      <c r="E11" s="673">
        <f>'4-Отчет за собствения капитал'!L34</f>
        <v>19879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11011</v>
      </c>
      <c r="D12" s="674">
        <f t="shared" si="0"/>
        <v>0</v>
      </c>
      <c r="E12" s="673">
        <f>'Справка 5'!C27+'Справка 5'!C97</f>
        <v>11011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0.47402078337330134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0.029830474369938124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0.011332365081791775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0.00821250017311341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1.2418433931484503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0.07404584628011959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0.07404584628011959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0.00773875828105763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0.00773875828105763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0.020873308527856106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0.017325190078524243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0.6395466908431551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2.6323255696966648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0.724694281717839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2252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0.11328537652799436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0.7402298850574712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23.21561668145519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1353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1353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58580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11011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11011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11011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70944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674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448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1131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132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1263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72207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6574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8201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593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7167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19879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31954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12000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35271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35271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9329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7678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139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7405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133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17021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36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17057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72207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7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183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448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51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10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672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1659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41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80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1780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2452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593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2452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593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593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593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3045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1121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1251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1794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1794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3045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3045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3045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10076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-283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-30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-639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-34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9090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20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-7232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-1788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-9000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44926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78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44926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54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44926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132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44926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132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44926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44926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44926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44926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44926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44926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44926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44926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44926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44926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44926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44926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44926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44926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44926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44926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44926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44926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44926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44926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44926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44926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44926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44926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44926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44926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44926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44926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44926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44926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44926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44926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44926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44926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44926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44926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44926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44926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44926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44926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44926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44926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44926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44926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44926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44926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44926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44926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44926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44926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44926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44926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44926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44926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44926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44926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44926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44926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44926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44926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44926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44926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44926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44926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44926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44926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44926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44926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44926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44926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44926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44926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44926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44926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44926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44926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44926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44926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44926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44926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44926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44926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44926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44926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44926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44926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44926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44926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44926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44926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44926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44926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44926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44926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44926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44926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44926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44926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44926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44926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44926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44926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44926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44926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44926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44926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44926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44926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44926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44926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44926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44926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44926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44926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44926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44926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44926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44926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44926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44926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44926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44926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44926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44926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44926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44926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44926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44926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44926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44926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44926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44926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44926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44926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8201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44926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44926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44926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44926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8201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44926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593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44926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44926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44926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44926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44926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44926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44926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44926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44926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44926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44926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44926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44926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8794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44926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44926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44926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8794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44926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44926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44926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44926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44926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44926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44926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44926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44926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44926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44926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44926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44926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44926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44926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44926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44926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44926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44926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44926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44926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44926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44926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44926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44926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44926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44926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44926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44926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44926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44926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44926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44926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44926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44926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44926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44926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44926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44926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44926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44926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44926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44926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44926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44926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19286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44926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44926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44926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44926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19286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44926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593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44926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44926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44926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44926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44926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44926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44926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44926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44926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44926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44926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44926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44926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19879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44926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44926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44926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19879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44926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44926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44926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44926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44926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44926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44926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44926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44926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44926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44926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44926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44926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44926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44926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44926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44926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44926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44926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44926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44926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44926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44926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44926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44926</v>
      </c>
      <c r="D463" s="105" t="s">
        <v>529</v>
      </c>
      <c r="E463" s="495">
        <v>1</v>
      </c>
      <c r="F463" s="105" t="s">
        <v>528</v>
      </c>
      <c r="H463" s="105">
        <f>'Справка 6'!D13</f>
        <v>1387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44926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44926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44926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44926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44926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44926</v>
      </c>
      <c r="D469" s="105" t="s">
        <v>545</v>
      </c>
      <c r="E469" s="495">
        <v>1</v>
      </c>
      <c r="F469" s="105" t="s">
        <v>828</v>
      </c>
      <c r="H469" s="105">
        <f>'Справка 6'!D19</f>
        <v>1387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44926</v>
      </c>
      <c r="D470" s="105" t="s">
        <v>547</v>
      </c>
      <c r="E470" s="495">
        <v>1</v>
      </c>
      <c r="F470" s="105" t="s">
        <v>546</v>
      </c>
      <c r="H470" s="105">
        <f>'Справка 6'!D20</f>
        <v>57444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44926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44926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44926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44926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44926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44926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44926</v>
      </c>
      <c r="D477" s="105" t="s">
        <v>562</v>
      </c>
      <c r="E477" s="495">
        <v>1</v>
      </c>
      <c r="F477" s="105" t="s">
        <v>561</v>
      </c>
      <c r="H477" s="105">
        <f>'Справка 6'!D30</f>
        <v>11040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44926</v>
      </c>
      <c r="D478" s="105" t="s">
        <v>563</v>
      </c>
      <c r="E478" s="495">
        <v>1</v>
      </c>
      <c r="F478" s="105" t="s">
        <v>108</v>
      </c>
      <c r="H478" s="105">
        <f>'Справка 6'!D31</f>
        <v>11040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44926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44926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44926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44926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44926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44926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44926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44926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44926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44926</v>
      </c>
      <c r="D488" s="105" t="s">
        <v>578</v>
      </c>
      <c r="E488" s="495">
        <v>1</v>
      </c>
      <c r="F488" s="105" t="s">
        <v>827</v>
      </c>
      <c r="H488" s="105">
        <f>'Справка 6'!D41</f>
        <v>11040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44926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44926</v>
      </c>
      <c r="D490" s="105" t="s">
        <v>583</v>
      </c>
      <c r="E490" s="495">
        <v>1</v>
      </c>
      <c r="F490" s="105" t="s">
        <v>582</v>
      </c>
      <c r="H490" s="105">
        <f>'Справка 6'!D43</f>
        <v>69871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44926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44926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44926</v>
      </c>
      <c r="D493" s="105" t="s">
        <v>529</v>
      </c>
      <c r="E493" s="495">
        <v>2</v>
      </c>
      <c r="F493" s="105" t="s">
        <v>528</v>
      </c>
      <c r="H493" s="105">
        <f>'Справка 6'!E13</f>
        <v>26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44926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44926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44926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44926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44926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44926</v>
      </c>
      <c r="D499" s="105" t="s">
        <v>545</v>
      </c>
      <c r="E499" s="495">
        <v>2</v>
      </c>
      <c r="F499" s="105" t="s">
        <v>828</v>
      </c>
      <c r="H499" s="105">
        <f>'Справка 6'!E19</f>
        <v>26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44926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44926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44926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44926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44926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44926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44926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44926</v>
      </c>
      <c r="D507" s="105" t="s">
        <v>562</v>
      </c>
      <c r="E507" s="495">
        <v>2</v>
      </c>
      <c r="F507" s="105" t="s">
        <v>561</v>
      </c>
      <c r="H507" s="105">
        <f>'Справка 6'!E30</f>
        <v>12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44926</v>
      </c>
      <c r="D508" s="105" t="s">
        <v>563</v>
      </c>
      <c r="E508" s="495">
        <v>2</v>
      </c>
      <c r="F508" s="105" t="s">
        <v>108</v>
      </c>
      <c r="H508" s="105">
        <f>'Справка 6'!E31</f>
        <v>12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44926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44926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44926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44926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44926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44926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44926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44926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44926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44926</v>
      </c>
      <c r="D518" s="105" t="s">
        <v>578</v>
      </c>
      <c r="E518" s="495">
        <v>2</v>
      </c>
      <c r="F518" s="105" t="s">
        <v>827</v>
      </c>
      <c r="H518" s="105">
        <f>'Справка 6'!E41</f>
        <v>12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44926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44926</v>
      </c>
      <c r="D520" s="105" t="s">
        <v>583</v>
      </c>
      <c r="E520" s="495">
        <v>2</v>
      </c>
      <c r="F520" s="105" t="s">
        <v>582</v>
      </c>
      <c r="H520" s="105">
        <f>'Справка 6'!E43</f>
        <v>38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44926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44926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44926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44926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44926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44926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44926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44926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44926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44926</v>
      </c>
      <c r="D530" s="105" t="s">
        <v>547</v>
      </c>
      <c r="E530" s="495">
        <v>3</v>
      </c>
      <c r="F530" s="105" t="s">
        <v>546</v>
      </c>
      <c r="H530" s="105">
        <f>'Справка 6'!F20</f>
        <v>658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44926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44926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44926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44926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44926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44926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44926</v>
      </c>
      <c r="D537" s="105" t="s">
        <v>562</v>
      </c>
      <c r="E537" s="495">
        <v>3</v>
      </c>
      <c r="F537" s="105" t="s">
        <v>561</v>
      </c>
      <c r="H537" s="105">
        <f>'Справка 6'!F30</f>
        <v>41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44926</v>
      </c>
      <c r="D538" s="105" t="s">
        <v>563</v>
      </c>
      <c r="E538" s="495">
        <v>3</v>
      </c>
      <c r="F538" s="105" t="s">
        <v>108</v>
      </c>
      <c r="H538" s="105">
        <f>'Справка 6'!F31</f>
        <v>41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44926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44926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44926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44926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44926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44926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44926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44926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44926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44926</v>
      </c>
      <c r="D548" s="105" t="s">
        <v>578</v>
      </c>
      <c r="E548" s="495">
        <v>3</v>
      </c>
      <c r="F548" s="105" t="s">
        <v>827</v>
      </c>
      <c r="H548" s="105">
        <f>'Справка 6'!F41</f>
        <v>41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44926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44926</v>
      </c>
      <c r="D550" s="105" t="s">
        <v>583</v>
      </c>
      <c r="E550" s="495">
        <v>3</v>
      </c>
      <c r="F550" s="105" t="s">
        <v>582</v>
      </c>
      <c r="H550" s="105">
        <f>'Справка 6'!F43</f>
        <v>699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44926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44926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44926</v>
      </c>
      <c r="D553" s="105" t="s">
        <v>529</v>
      </c>
      <c r="E553" s="495">
        <v>4</v>
      </c>
      <c r="F553" s="105" t="s">
        <v>528</v>
      </c>
      <c r="H553" s="105">
        <f>'Справка 6'!G13</f>
        <v>1413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44926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44926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44926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44926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44926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44926</v>
      </c>
      <c r="D559" s="105" t="s">
        <v>545</v>
      </c>
      <c r="E559" s="495">
        <v>4</v>
      </c>
      <c r="F559" s="105" t="s">
        <v>828</v>
      </c>
      <c r="H559" s="105">
        <f>'Справка 6'!G19</f>
        <v>1413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44926</v>
      </c>
      <c r="D560" s="105" t="s">
        <v>547</v>
      </c>
      <c r="E560" s="495">
        <v>4</v>
      </c>
      <c r="F560" s="105" t="s">
        <v>546</v>
      </c>
      <c r="H560" s="105">
        <f>'Справка 6'!G20</f>
        <v>56786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44926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44926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44926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44926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44926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44926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44926</v>
      </c>
      <c r="D567" s="105" t="s">
        <v>562</v>
      </c>
      <c r="E567" s="495">
        <v>4</v>
      </c>
      <c r="F567" s="105" t="s">
        <v>561</v>
      </c>
      <c r="H567" s="105">
        <f>'Справка 6'!G30</f>
        <v>11011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44926</v>
      </c>
      <c r="D568" s="105" t="s">
        <v>563</v>
      </c>
      <c r="E568" s="495">
        <v>4</v>
      </c>
      <c r="F568" s="105" t="s">
        <v>108</v>
      </c>
      <c r="H568" s="105">
        <f>'Справка 6'!G31</f>
        <v>11011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44926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44926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44926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44926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44926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44926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44926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44926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44926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44926</v>
      </c>
      <c r="D578" s="105" t="s">
        <v>578</v>
      </c>
      <c r="E578" s="495">
        <v>4</v>
      </c>
      <c r="F578" s="105" t="s">
        <v>827</v>
      </c>
      <c r="H578" s="105">
        <f>'Справка 6'!G41</f>
        <v>11011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44926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44926</v>
      </c>
      <c r="D580" s="105" t="s">
        <v>583</v>
      </c>
      <c r="E580" s="495">
        <v>4</v>
      </c>
      <c r="F580" s="105" t="s">
        <v>582</v>
      </c>
      <c r="H580" s="105">
        <f>'Справка 6'!G43</f>
        <v>69210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44926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44926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44926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44926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44926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44926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44926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44926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44926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44926</v>
      </c>
      <c r="D590" s="105" t="s">
        <v>547</v>
      </c>
      <c r="E590" s="495">
        <v>5</v>
      </c>
      <c r="F590" s="105" t="s">
        <v>546</v>
      </c>
      <c r="H590" s="105">
        <f>'Справка 6'!H20</f>
        <v>1794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44926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44926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44926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44926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44926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44926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44926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44926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44926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44926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44926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44926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44926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44926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44926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44926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44926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44926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44926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44926</v>
      </c>
      <c r="D610" s="105" t="s">
        <v>583</v>
      </c>
      <c r="E610" s="495">
        <v>5</v>
      </c>
      <c r="F610" s="105" t="s">
        <v>582</v>
      </c>
      <c r="H610" s="105">
        <f>'Справка 6'!H43</f>
        <v>1794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44926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44926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44926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44926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44926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44926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44926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44926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44926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44926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44926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44926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44926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44926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44926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44926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44926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44926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44926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44926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44926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44926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44926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44926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44926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44926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44926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44926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44926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44926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44926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44926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44926</v>
      </c>
      <c r="D643" s="105" t="s">
        <v>529</v>
      </c>
      <c r="E643" s="495">
        <v>7</v>
      </c>
      <c r="F643" s="105" t="s">
        <v>528</v>
      </c>
      <c r="H643" s="105">
        <f>'Справка 6'!J13</f>
        <v>1413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44926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44926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44926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44926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44926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44926</v>
      </c>
      <c r="D649" s="105" t="s">
        <v>545</v>
      </c>
      <c r="E649" s="495">
        <v>7</v>
      </c>
      <c r="F649" s="105" t="s">
        <v>828</v>
      </c>
      <c r="H649" s="105">
        <f>'Справка 6'!J19</f>
        <v>1413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44926</v>
      </c>
      <c r="D650" s="105" t="s">
        <v>547</v>
      </c>
      <c r="E650" s="495">
        <v>7</v>
      </c>
      <c r="F650" s="105" t="s">
        <v>546</v>
      </c>
      <c r="H650" s="105">
        <f>'Справка 6'!J20</f>
        <v>58580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44926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44926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44926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44926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44926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44926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44926</v>
      </c>
      <c r="D657" s="105" t="s">
        <v>562</v>
      </c>
      <c r="E657" s="495">
        <v>7</v>
      </c>
      <c r="F657" s="105" t="s">
        <v>561</v>
      </c>
      <c r="H657" s="105">
        <f>'Справка 6'!J30</f>
        <v>11011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44926</v>
      </c>
      <c r="D658" s="105" t="s">
        <v>563</v>
      </c>
      <c r="E658" s="495">
        <v>7</v>
      </c>
      <c r="F658" s="105" t="s">
        <v>108</v>
      </c>
      <c r="H658" s="105">
        <f>'Справка 6'!J31</f>
        <v>11011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44926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44926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44926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44926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44926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44926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44926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44926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44926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44926</v>
      </c>
      <c r="D668" s="105" t="s">
        <v>578</v>
      </c>
      <c r="E668" s="495">
        <v>7</v>
      </c>
      <c r="F668" s="105" t="s">
        <v>827</v>
      </c>
      <c r="H668" s="105">
        <f>'Справка 6'!J41</f>
        <v>11011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44926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44926</v>
      </c>
      <c r="D670" s="105" t="s">
        <v>583</v>
      </c>
      <c r="E670" s="495">
        <v>7</v>
      </c>
      <c r="F670" s="105" t="s">
        <v>582</v>
      </c>
      <c r="H670" s="105">
        <f>'Справка 6'!J43</f>
        <v>71004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44926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44926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44926</v>
      </c>
      <c r="D673" s="105" t="s">
        <v>529</v>
      </c>
      <c r="E673" s="495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44926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44926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44926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44926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44926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44926</v>
      </c>
      <c r="D679" s="105" t="s">
        <v>545</v>
      </c>
      <c r="E679" s="495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44926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44926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44926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44926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44926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44926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44926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44926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44926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44926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44926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44926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44926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44926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44926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44926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44926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44926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44926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44926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44926</v>
      </c>
      <c r="D700" s="105" t="s">
        <v>583</v>
      </c>
      <c r="E700" s="495">
        <v>8</v>
      </c>
      <c r="F700" s="105" t="s">
        <v>582</v>
      </c>
      <c r="H700" s="105">
        <f>'Справка 6'!K43</f>
        <v>58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44926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44926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44926</v>
      </c>
      <c r="D703" s="105" t="s">
        <v>529</v>
      </c>
      <c r="E703" s="495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44926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44926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44926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44926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44926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44926</v>
      </c>
      <c r="D709" s="105" t="s">
        <v>545</v>
      </c>
      <c r="E709" s="495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44926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44926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44926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44926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44926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44926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44926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44926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44926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44926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44926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44926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44926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44926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44926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44926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44926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44926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44926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44926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44926</v>
      </c>
      <c r="D730" s="105" t="s">
        <v>583</v>
      </c>
      <c r="E730" s="495">
        <v>9</v>
      </c>
      <c r="F730" s="105" t="s">
        <v>582</v>
      </c>
      <c r="H730" s="105">
        <f>'Справка 6'!L43</f>
        <v>2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44926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44926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44926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44926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44926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44926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44926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44926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44926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44926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44926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44926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44926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44926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44926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44926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44926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44926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44926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44926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44926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44926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44926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44926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44926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44926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44926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44926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44926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44926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44926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44926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44926</v>
      </c>
      <c r="D763" s="105" t="s">
        <v>529</v>
      </c>
      <c r="E763" s="495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44926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44926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44926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44926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44926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44926</v>
      </c>
      <c r="D769" s="105" t="s">
        <v>545</v>
      </c>
      <c r="E769" s="495">
        <v>11</v>
      </c>
      <c r="F769" s="105" t="s">
        <v>828</v>
      </c>
      <c r="H769" s="105">
        <f>'Справка 6'!N19</f>
        <v>60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44926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44926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44926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44926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44926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44926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44926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44926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44926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44926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44926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44926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44926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44926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44926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44926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44926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44926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44926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44926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44926</v>
      </c>
      <c r="D790" s="105" t="s">
        <v>583</v>
      </c>
      <c r="E790" s="495">
        <v>11</v>
      </c>
      <c r="F790" s="105" t="s">
        <v>582</v>
      </c>
      <c r="H790" s="105">
        <f>'Справка 6'!N43</f>
        <v>60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44926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44926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44926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44926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44926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44926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44926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44926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44926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44926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44926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44926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44926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44926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44926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44926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44926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44926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44926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44926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44926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44926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44926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44926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44926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44926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44926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44926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44926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44926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44926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44926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44926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44926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44926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44926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44926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44926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44926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44926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44926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44926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44926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44926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44926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44926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44926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44926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44926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44926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44926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44926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44926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44926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44926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44926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44926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44926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44926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44926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44926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44926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44926</v>
      </c>
      <c r="D853" s="105" t="s">
        <v>529</v>
      </c>
      <c r="E853" s="495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44926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44926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44926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44926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44926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44926</v>
      </c>
      <c r="D859" s="105" t="s">
        <v>545</v>
      </c>
      <c r="E859" s="495">
        <v>14</v>
      </c>
      <c r="F859" s="105" t="s">
        <v>828</v>
      </c>
      <c r="H859" s="105">
        <f>'Справка 6'!Q19</f>
        <v>60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44926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44926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44926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44926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44926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44926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44926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44926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44926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44926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44926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44926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44926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44926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44926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44926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44926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44926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44926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44926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44926</v>
      </c>
      <c r="D880" s="105" t="s">
        <v>583</v>
      </c>
      <c r="E880" s="495">
        <v>14</v>
      </c>
      <c r="F880" s="105" t="s">
        <v>582</v>
      </c>
      <c r="H880" s="105">
        <f>'Справка 6'!Q43</f>
        <v>60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44926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44926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44926</v>
      </c>
      <c r="D883" s="105" t="s">
        <v>529</v>
      </c>
      <c r="E883" s="495">
        <v>15</v>
      </c>
      <c r="F883" s="105" t="s">
        <v>528</v>
      </c>
      <c r="H883" s="105">
        <f>'Справка 6'!R13</f>
        <v>1353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44926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44926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44926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44926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44926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44926</v>
      </c>
      <c r="D889" s="105" t="s">
        <v>545</v>
      </c>
      <c r="E889" s="495">
        <v>15</v>
      </c>
      <c r="F889" s="105" t="s">
        <v>828</v>
      </c>
      <c r="H889" s="105">
        <f>'Справка 6'!R19</f>
        <v>1353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44926</v>
      </c>
      <c r="D890" s="105" t="s">
        <v>547</v>
      </c>
      <c r="E890" s="495">
        <v>15</v>
      </c>
      <c r="F890" s="105" t="s">
        <v>546</v>
      </c>
      <c r="H890" s="105">
        <f>'Справка 6'!R20</f>
        <v>58580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44926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44926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44926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44926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44926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44926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44926</v>
      </c>
      <c r="D897" s="105" t="s">
        <v>562</v>
      </c>
      <c r="E897" s="495">
        <v>15</v>
      </c>
      <c r="F897" s="105" t="s">
        <v>561</v>
      </c>
      <c r="H897" s="105">
        <f>'Справка 6'!R30</f>
        <v>11011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44926</v>
      </c>
      <c r="D898" s="105" t="s">
        <v>563</v>
      </c>
      <c r="E898" s="495">
        <v>15</v>
      </c>
      <c r="F898" s="105" t="s">
        <v>108</v>
      </c>
      <c r="H898" s="105">
        <f>'Справка 6'!R31</f>
        <v>11011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44926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44926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44926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44926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44926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44926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44926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44926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44926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44926</v>
      </c>
      <c r="D908" s="105" t="s">
        <v>578</v>
      </c>
      <c r="E908" s="495">
        <v>15</v>
      </c>
      <c r="F908" s="105" t="s">
        <v>827</v>
      </c>
      <c r="H908" s="105">
        <f>'Справка 6'!R41</f>
        <v>11011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44926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44926</v>
      </c>
      <c r="D910" s="105" t="s">
        <v>583</v>
      </c>
      <c r="E910" s="495">
        <v>15</v>
      </c>
      <c r="F910" s="105" t="s">
        <v>582</v>
      </c>
      <c r="H910" s="105">
        <f>'Справка 6'!R43</f>
        <v>70944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44926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44926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44926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44926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44926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44926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44926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44926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44926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44926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44926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44926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44926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44926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44926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44926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5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44926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674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44926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44926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44926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44926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44926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44926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44926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44926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44926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448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44926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44926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44926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44926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448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44926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1131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44926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1131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44926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44926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44926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44926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44926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44926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44926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44926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44926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44926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44926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44926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44926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44926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44926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44926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5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44926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674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44926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44926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44926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44926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44926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44926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44926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44926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44926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448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44926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44926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44926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44926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448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44926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1131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44926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1131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44926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44926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44926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44926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44926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44926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44926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44926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44926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44926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44926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44926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44926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44926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44926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44926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44926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44926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44926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44926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44926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44926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44926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44926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44926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44926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44926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44926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44926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44926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44926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44926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44926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44926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44926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44926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44926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27275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44926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27275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44926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44926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44926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44926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44926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44926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7996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44926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44926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44926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35271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44926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44926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44926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44926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44926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44926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44926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44926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44926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44926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44926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9329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44926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44926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4024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44926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5305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44926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44926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7713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44926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44926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139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44926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7441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44926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44926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133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44926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44926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44926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133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44926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44926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4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44926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17047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44926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52318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44926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44926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44926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44926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44926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44926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44926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44926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44926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44926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44926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44926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44926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44926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44926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44926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44926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44926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44926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44926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44926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44926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44926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44926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44926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44926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9329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44926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44926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4024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44926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5305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44926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44926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7713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44926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44926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139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44926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7441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44926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44926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133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44926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44926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44926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133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44926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44926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4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44926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17047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44926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17047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44926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44926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44926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44926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44926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27275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44926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27275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44926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44926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44926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44926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44926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44926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7996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44926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44926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44926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35271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44926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44926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44926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44926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44926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44926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44926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44926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44926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44926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44926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44926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44926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44926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44926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44926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44926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44926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44926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44926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44926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44926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44926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44926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44926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44926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44926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44926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35271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44926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44926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44926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44926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44926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45044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44926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45044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44926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44926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44926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44926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44926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44926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44926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44926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44926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45044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44926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44926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44926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44926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44926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44926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44926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44926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44926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44926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44926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44926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44926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44926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44926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44926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44926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44926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44926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44926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44926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44926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44926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44926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44926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44926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44926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44926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45044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44926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44926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44926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44926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44926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10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44926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44926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44926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10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44926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44926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44926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44926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44926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10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44926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44926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44926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10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44926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44926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44926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44926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44926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44926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44926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44926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44926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44926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44926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44926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44926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44926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44926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44926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44926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44926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44926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44926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44926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44926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44926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44926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44926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44926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44926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44926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44926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44926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44926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44926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44926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44926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44926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44926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44926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44926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44926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44926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44926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44926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44926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44926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44926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44926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44926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44926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44926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44926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44926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44926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44926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44926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44926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44926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44926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44926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44926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44926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44926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44926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44926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44926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44926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44926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44926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44926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44926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44926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44926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44926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44926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44926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44926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44926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44926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44926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44926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44926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44926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44926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44926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44926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44926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44926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44926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44926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44926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44926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44926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44926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44926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44926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44926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11011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44926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44926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44926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44926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11011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44926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44926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44926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44926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44926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44926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44926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44926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44926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44926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44926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44926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44926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44926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44926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44926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44926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44926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44926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44926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44926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44926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44926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44926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44926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44926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11011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44926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44926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44926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44926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11011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44926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44926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44926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44926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44926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7">
      <selection activeCell="G101" sqref="G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1353</v>
      </c>
      <c r="D14" s="197">
        <v>1329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1353</v>
      </c>
      <c r="D20" s="597">
        <f>SUM(D12:D19)</f>
        <v>1329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58580</v>
      </c>
      <c r="D21" s="476">
        <v>57444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6574</v>
      </c>
      <c r="H28" s="595">
        <f>SUM(H29:H31)</f>
        <v>6352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8201</v>
      </c>
      <c r="H29" s="197">
        <v>7979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593</v>
      </c>
      <c r="H32" s="197">
        <v>222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7167</v>
      </c>
      <c r="H34" s="597">
        <f>H28+H32+H33</f>
        <v>6574</v>
      </c>
    </row>
    <row r="35" spans="1:8" ht="15.75">
      <c r="A35" s="89" t="s">
        <v>106</v>
      </c>
      <c r="B35" s="94" t="s">
        <v>107</v>
      </c>
      <c r="C35" s="594">
        <f>SUM(C36:C39)</f>
        <v>11011</v>
      </c>
      <c r="D35" s="595">
        <f>SUM(D36:D39)</f>
        <v>11040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11011</v>
      </c>
      <c r="D36" s="197">
        <v>11040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19879</v>
      </c>
      <c r="H37" s="599">
        <f>H26+H18+H34</f>
        <v>19286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27275</v>
      </c>
      <c r="H45" s="197">
        <v>31954</v>
      </c>
    </row>
    <row r="46" spans="1:13" ht="15.75">
      <c r="A46" s="473" t="s">
        <v>137</v>
      </c>
      <c r="B46" s="96" t="s">
        <v>138</v>
      </c>
      <c r="C46" s="596">
        <f>C35+C40+C45</f>
        <v>11011</v>
      </c>
      <c r="D46" s="597">
        <f>D35+D40+D45</f>
        <v>11040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7996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35271</v>
      </c>
      <c r="H50" s="595">
        <f>SUM(H44:H49)</f>
        <v>43954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70944</v>
      </c>
      <c r="D56" s="601">
        <f>D20+D21+D22+D28+D33+D46+D52+D54+D55</f>
        <v>69813</v>
      </c>
      <c r="E56" s="100" t="s">
        <v>850</v>
      </c>
      <c r="F56" s="99" t="s">
        <v>172</v>
      </c>
      <c r="G56" s="598">
        <f>G50+G52+G53+G54+G55</f>
        <v>35271</v>
      </c>
      <c r="H56" s="599">
        <f>H50+H52+H53+H54+H55</f>
        <v>43954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9329</v>
      </c>
      <c r="H59" s="196">
        <v>7907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7678</v>
      </c>
      <c r="H61" s="595">
        <f>SUM(H62:H68)</f>
        <v>596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139</v>
      </c>
      <c r="H64" s="197">
        <v>150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7405</v>
      </c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133</v>
      </c>
      <c r="H68" s="197">
        <v>445</v>
      </c>
    </row>
    <row r="69" spans="1:8" ht="15.75">
      <c r="A69" s="89" t="s">
        <v>210</v>
      </c>
      <c r="B69" s="91" t="s">
        <v>211</v>
      </c>
      <c r="C69" s="197">
        <v>5</v>
      </c>
      <c r="D69" s="197">
        <v>1836</v>
      </c>
      <c r="E69" s="201" t="s">
        <v>79</v>
      </c>
      <c r="F69" s="93" t="s">
        <v>216</v>
      </c>
      <c r="G69" s="197">
        <v>4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674</v>
      </c>
      <c r="D70" s="197">
        <v>44</v>
      </c>
      <c r="E70" s="89" t="s">
        <v>219</v>
      </c>
      <c r="F70" s="93" t="s">
        <v>220</v>
      </c>
      <c r="G70" s="197">
        <v>10</v>
      </c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17021</v>
      </c>
      <c r="H71" s="597">
        <f>H59+H60+H61+H69+H70</f>
        <v>8507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4</v>
      </c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448</v>
      </c>
      <c r="D75" s="197"/>
      <c r="E75" s="484" t="s">
        <v>160</v>
      </c>
      <c r="F75" s="95" t="s">
        <v>233</v>
      </c>
      <c r="G75" s="477">
        <v>36</v>
      </c>
      <c r="H75" s="478"/>
    </row>
    <row r="76" spans="1:8" ht="15.75">
      <c r="A76" s="481" t="s">
        <v>77</v>
      </c>
      <c r="B76" s="96" t="s">
        <v>232</v>
      </c>
      <c r="C76" s="596">
        <f>SUM(C68:C75)</f>
        <v>1131</v>
      </c>
      <c r="D76" s="597">
        <f>SUM(D68:D75)</f>
        <v>1880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17057</v>
      </c>
      <c r="H79" s="599">
        <f>H71+H73+H75+H77</f>
        <v>8507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132</v>
      </c>
      <c r="D89" s="196">
        <v>54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132</v>
      </c>
      <c r="D92" s="597">
        <f>SUM(D88:D91)</f>
        <v>54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1263</v>
      </c>
      <c r="D94" s="601">
        <f>D65+D76+D85+D92+D93</f>
        <v>1934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72207</v>
      </c>
      <c r="D95" s="603">
        <f>D94+D56</f>
        <v>71747</v>
      </c>
      <c r="E95" s="229" t="s">
        <v>941</v>
      </c>
      <c r="F95" s="488" t="s">
        <v>268</v>
      </c>
      <c r="G95" s="602">
        <f>G37+G40+G56+G79</f>
        <v>72207</v>
      </c>
      <c r="H95" s="603">
        <f>H37+H40+H56+H79</f>
        <v>71747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45016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Сузан Басри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A47" sqref="A47:E47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6">
        <v>13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183</v>
      </c>
      <c r="D13" s="316">
        <v>197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6">
        <v>56</v>
      </c>
      <c r="E14" s="245" t="s">
        <v>285</v>
      </c>
      <c r="F14" s="240" t="s">
        <v>286</v>
      </c>
      <c r="G14" s="316">
        <v>130</v>
      </c>
      <c r="H14" s="317">
        <v>577</v>
      </c>
    </row>
    <row r="15" spans="1:8" ht="15.75">
      <c r="A15" s="194" t="s">
        <v>287</v>
      </c>
      <c r="B15" s="190" t="s">
        <v>288</v>
      </c>
      <c r="C15" s="316">
        <v>26</v>
      </c>
      <c r="D15" s="316">
        <v>23</v>
      </c>
      <c r="E15" s="245" t="s">
        <v>79</v>
      </c>
      <c r="F15" s="240" t="s">
        <v>289</v>
      </c>
      <c r="G15" s="316">
        <v>1121</v>
      </c>
      <c r="H15" s="317">
        <v>3327</v>
      </c>
    </row>
    <row r="16" spans="1:8" ht="15.75">
      <c r="A16" s="194" t="s">
        <v>290</v>
      </c>
      <c r="B16" s="190" t="s">
        <v>291</v>
      </c>
      <c r="C16" s="316">
        <v>6</v>
      </c>
      <c r="D16" s="316">
        <v>7</v>
      </c>
      <c r="E16" s="236" t="s">
        <v>52</v>
      </c>
      <c r="F16" s="264" t="s">
        <v>292</v>
      </c>
      <c r="G16" s="627">
        <f>SUM(G12:G15)</f>
        <v>1251</v>
      </c>
      <c r="H16" s="628">
        <f>SUM(H12:H15)</f>
        <v>3904</v>
      </c>
    </row>
    <row r="17" spans="1:8" ht="31.5">
      <c r="A17" s="194" t="s">
        <v>293</v>
      </c>
      <c r="B17" s="190" t="s">
        <v>294</v>
      </c>
      <c r="C17" s="316"/>
      <c r="D17" s="316">
        <v>1108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448</v>
      </c>
      <c r="D19" s="316">
        <v>289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51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10</v>
      </c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672</v>
      </c>
      <c r="D22" s="628">
        <f>SUM(D12:D18)+D19</f>
        <v>1693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1794</v>
      </c>
      <c r="H24" s="317">
        <v>13</v>
      </c>
    </row>
    <row r="25" spans="1:8" ht="31.5">
      <c r="A25" s="194" t="s">
        <v>316</v>
      </c>
      <c r="B25" s="237" t="s">
        <v>317</v>
      </c>
      <c r="C25" s="316">
        <v>1659</v>
      </c>
      <c r="D25" s="316">
        <v>1908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41</v>
      </c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1794</v>
      </c>
      <c r="H27" s="628">
        <f>SUM(H22:H26)</f>
        <v>13</v>
      </c>
    </row>
    <row r="28" spans="1:8" ht="15.75">
      <c r="A28" s="194" t="s">
        <v>79</v>
      </c>
      <c r="B28" s="237" t="s">
        <v>327</v>
      </c>
      <c r="C28" s="316">
        <v>80</v>
      </c>
      <c r="D28" s="316">
        <v>94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1780</v>
      </c>
      <c r="D29" s="628">
        <f>SUM(D25:D28)</f>
        <v>2002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2452</v>
      </c>
      <c r="D31" s="634">
        <f>D29+D22</f>
        <v>3695</v>
      </c>
      <c r="E31" s="251" t="s">
        <v>824</v>
      </c>
      <c r="F31" s="266" t="s">
        <v>331</v>
      </c>
      <c r="G31" s="253">
        <f>G16+G18+G27</f>
        <v>3045</v>
      </c>
      <c r="H31" s="254">
        <f>H16+H18+H27</f>
        <v>3917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593</v>
      </c>
      <c r="D33" s="244">
        <f>IF((H31-D31)&gt;0,H31-D31,0)</f>
        <v>222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2452</v>
      </c>
      <c r="D36" s="636">
        <f>D31-D34+D35</f>
        <v>3695</v>
      </c>
      <c r="E36" s="262" t="s">
        <v>346</v>
      </c>
      <c r="F36" s="256" t="s">
        <v>347</v>
      </c>
      <c r="G36" s="267">
        <f>G35-G34+G31</f>
        <v>3045</v>
      </c>
      <c r="H36" s="268">
        <f>H35-H34+H31</f>
        <v>3917</v>
      </c>
    </row>
    <row r="37" spans="1:8" ht="15.75">
      <c r="A37" s="261" t="s">
        <v>348</v>
      </c>
      <c r="B37" s="231" t="s">
        <v>349</v>
      </c>
      <c r="C37" s="633">
        <f>IF((G36-C36)&gt;0,G36-C36,0)</f>
        <v>593</v>
      </c>
      <c r="D37" s="634">
        <f>IF((H36-D36)&gt;0,H36-D36,0)</f>
        <v>222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593</v>
      </c>
      <c r="D42" s="244">
        <f>+IF((H36-D36-D38)&gt;0,H36-D36-D38,0)</f>
        <v>222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593</v>
      </c>
      <c r="D44" s="268">
        <f>IF(H42=0,IF(D42-D43&gt;0,D42-D43+H43,0),IF(H42-H43&lt;0,H43-H42+D42,0))</f>
        <v>222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3045</v>
      </c>
      <c r="D45" s="630">
        <f>D36+D38+D42</f>
        <v>3917</v>
      </c>
      <c r="E45" s="270" t="s">
        <v>373</v>
      </c>
      <c r="F45" s="272" t="s">
        <v>374</v>
      </c>
      <c r="G45" s="629">
        <f>G42+G36</f>
        <v>3045</v>
      </c>
      <c r="H45" s="630">
        <f>H42+H36</f>
        <v>3917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45016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Сузан Басри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E39" sqref="E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10076</v>
      </c>
      <c r="D11" s="197">
        <v>9327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-283</v>
      </c>
      <c r="D12" s="197">
        <v>-438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7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-639</v>
      </c>
      <c r="D15" s="197">
        <v>-88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-34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9090</v>
      </c>
      <c r="D21" s="658">
        <f>SUM(D11:D20)</f>
        <v>8766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-12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</v>
      </c>
      <c r="D37" s="197">
        <v>467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-7232</v>
      </c>
      <c r="D38" s="197">
        <v>-7346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-1788</v>
      </c>
      <c r="D40" s="197">
        <v>-1949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-9000</v>
      </c>
      <c r="D43" s="660">
        <f>SUM(D35:D42)</f>
        <v>-8828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78</v>
      </c>
      <c r="D44" s="307">
        <f>D43+D33+D21</f>
        <v>-62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116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132</v>
      </c>
      <c r="D46" s="311">
        <f>D45+D44</f>
        <v>54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132</v>
      </c>
      <c r="D47" s="298">
        <v>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45016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Сузан Басри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8201</v>
      </c>
      <c r="J13" s="583">
        <f>'1-Баланс'!H30+'1-Баланс'!H33</f>
        <v>-1627</v>
      </c>
      <c r="K13" s="584"/>
      <c r="L13" s="583">
        <f>SUM(C13:K13)</f>
        <v>19286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8201</v>
      </c>
      <c r="J17" s="652">
        <f t="shared" si="2"/>
        <v>-1627</v>
      </c>
      <c r="K17" s="652">
        <f t="shared" si="2"/>
        <v>0</v>
      </c>
      <c r="L17" s="583">
        <f t="shared" si="1"/>
        <v>19286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593</v>
      </c>
      <c r="J18" s="583">
        <f>+'1-Баланс'!G33</f>
        <v>0</v>
      </c>
      <c r="K18" s="584"/>
      <c r="L18" s="583">
        <f t="shared" si="1"/>
        <v>593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8794</v>
      </c>
      <c r="J31" s="652">
        <f t="shared" si="6"/>
        <v>-1627</v>
      </c>
      <c r="K31" s="652">
        <f t="shared" si="6"/>
        <v>0</v>
      </c>
      <c r="L31" s="583">
        <f t="shared" si="1"/>
        <v>19879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8794</v>
      </c>
      <c r="J34" s="586">
        <f t="shared" si="7"/>
        <v>-1627</v>
      </c>
      <c r="K34" s="586">
        <f t="shared" si="7"/>
        <v>0</v>
      </c>
      <c r="L34" s="650">
        <f t="shared" si="1"/>
        <v>19879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45016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Сузан Басри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9399</v>
      </c>
      <c r="D12" s="92">
        <v>100</v>
      </c>
      <c r="E12" s="92"/>
      <c r="F12" s="469">
        <f>C12-E12</f>
        <v>9399</v>
      </c>
    </row>
    <row r="13" spans="1:6" ht="15.75">
      <c r="A13" s="678" t="s">
        <v>1000</v>
      </c>
      <c r="B13" s="679"/>
      <c r="C13" s="92">
        <v>1612</v>
      </c>
      <c r="D13" s="92">
        <v>100</v>
      </c>
      <c r="E13" s="92"/>
      <c r="F13" s="469">
        <f aca="true" t="shared" si="0" ref="F13:F26">C13-E13</f>
        <v>1612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11011</v>
      </c>
      <c r="D27" s="472"/>
      <c r="E27" s="472">
        <f>SUM(E12:E26)</f>
        <v>0</v>
      </c>
      <c r="F27" s="472">
        <f>SUM(F12:F26)</f>
        <v>11011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11011</v>
      </c>
      <c r="D79" s="472"/>
      <c r="E79" s="472">
        <f>E78+E61+E44+E27</f>
        <v>0</v>
      </c>
      <c r="F79" s="472">
        <f>F78+F61+F44+F27</f>
        <v>11011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45016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Сузан Басри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9">
      <selection activeCell="E20" sqref="E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1387</v>
      </c>
      <c r="E13" s="328">
        <v>26</v>
      </c>
      <c r="F13" s="328"/>
      <c r="G13" s="329">
        <f t="shared" si="2"/>
        <v>1413</v>
      </c>
      <c r="H13" s="328"/>
      <c r="I13" s="328"/>
      <c r="J13" s="329">
        <f t="shared" si="3"/>
        <v>1413</v>
      </c>
      <c r="K13" s="328">
        <v>58</v>
      </c>
      <c r="L13" s="328">
        <v>2</v>
      </c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1353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1387</v>
      </c>
      <c r="E19" s="330">
        <f>SUM(E11:E18)</f>
        <v>26</v>
      </c>
      <c r="F19" s="330">
        <f>SUM(F11:F18)</f>
        <v>0</v>
      </c>
      <c r="G19" s="329">
        <f t="shared" si="2"/>
        <v>1413</v>
      </c>
      <c r="H19" s="330">
        <f>SUM(H11:H18)</f>
        <v>0</v>
      </c>
      <c r="I19" s="330">
        <f>SUM(I11:I18)</f>
        <v>0</v>
      </c>
      <c r="J19" s="329">
        <f t="shared" si="3"/>
        <v>1413</v>
      </c>
      <c r="K19" s="330">
        <f>SUM(K11:K18)</f>
        <v>58</v>
      </c>
      <c r="L19" s="330">
        <f>SUM(L11:L18)</f>
        <v>2</v>
      </c>
      <c r="M19" s="330">
        <f>SUM(M11:M18)</f>
        <v>0</v>
      </c>
      <c r="N19" s="329">
        <f t="shared" si="4"/>
        <v>60</v>
      </c>
      <c r="O19" s="330">
        <f>SUM(O11:O18)</f>
        <v>0</v>
      </c>
      <c r="P19" s="330">
        <f>SUM(P11:P18)</f>
        <v>0</v>
      </c>
      <c r="Q19" s="329">
        <f t="shared" si="0"/>
        <v>60</v>
      </c>
      <c r="R19" s="340">
        <f t="shared" si="1"/>
        <v>1353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57444</v>
      </c>
      <c r="E20" s="328"/>
      <c r="F20" s="328">
        <v>658</v>
      </c>
      <c r="G20" s="329">
        <f t="shared" si="2"/>
        <v>56786</v>
      </c>
      <c r="H20" s="328">
        <v>1794</v>
      </c>
      <c r="I20" s="328"/>
      <c r="J20" s="329">
        <f t="shared" si="3"/>
        <v>58580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58580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11040</v>
      </c>
      <c r="E30" s="335">
        <f aca="true" t="shared" si="6" ref="E30:P30">SUM(E31:E34)</f>
        <v>12</v>
      </c>
      <c r="F30" s="335">
        <f t="shared" si="6"/>
        <v>41</v>
      </c>
      <c r="G30" s="336">
        <f t="shared" si="2"/>
        <v>11011</v>
      </c>
      <c r="H30" s="335">
        <f t="shared" si="6"/>
        <v>0</v>
      </c>
      <c r="I30" s="335">
        <f t="shared" si="6"/>
        <v>0</v>
      </c>
      <c r="J30" s="336">
        <f t="shared" si="3"/>
        <v>11011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11011</v>
      </c>
    </row>
    <row r="31" spans="1:18" ht="15.75">
      <c r="A31" s="339"/>
      <c r="B31" s="321" t="s">
        <v>108</v>
      </c>
      <c r="C31" s="152" t="s">
        <v>563</v>
      </c>
      <c r="D31" s="328">
        <v>11040</v>
      </c>
      <c r="E31" s="328">
        <v>12</v>
      </c>
      <c r="F31" s="328">
        <v>41</v>
      </c>
      <c r="G31" s="329">
        <f t="shared" si="2"/>
        <v>11011</v>
      </c>
      <c r="H31" s="328"/>
      <c r="I31" s="328"/>
      <c r="J31" s="329">
        <f t="shared" si="3"/>
        <v>11011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11011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11040</v>
      </c>
      <c r="E41" s="330">
        <f aca="true" t="shared" si="10" ref="E41:P41">E30+E35+E40</f>
        <v>12</v>
      </c>
      <c r="F41" s="330">
        <f t="shared" si="10"/>
        <v>41</v>
      </c>
      <c r="G41" s="329">
        <f t="shared" si="2"/>
        <v>11011</v>
      </c>
      <c r="H41" s="330">
        <f t="shared" si="10"/>
        <v>0</v>
      </c>
      <c r="I41" s="330">
        <f t="shared" si="10"/>
        <v>0</v>
      </c>
      <c r="J41" s="329">
        <f t="shared" si="3"/>
        <v>11011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11011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69871</v>
      </c>
      <c r="E43" s="349">
        <f>E19+E20+E22+E28+E41+E42</f>
        <v>38</v>
      </c>
      <c r="F43" s="349">
        <f aca="true" t="shared" si="11" ref="F43:R43">F19+F20+F22+F28+F41+F42</f>
        <v>699</v>
      </c>
      <c r="G43" s="349">
        <f t="shared" si="11"/>
        <v>69210</v>
      </c>
      <c r="H43" s="349">
        <f t="shared" si="11"/>
        <v>1794</v>
      </c>
      <c r="I43" s="349">
        <f t="shared" si="11"/>
        <v>0</v>
      </c>
      <c r="J43" s="349">
        <f t="shared" si="11"/>
        <v>71004</v>
      </c>
      <c r="K43" s="349">
        <f t="shared" si="11"/>
        <v>58</v>
      </c>
      <c r="L43" s="349">
        <f t="shared" si="11"/>
        <v>2</v>
      </c>
      <c r="M43" s="349">
        <f t="shared" si="11"/>
        <v>0</v>
      </c>
      <c r="N43" s="349">
        <f t="shared" si="11"/>
        <v>60</v>
      </c>
      <c r="O43" s="349">
        <f t="shared" si="11"/>
        <v>0</v>
      </c>
      <c r="P43" s="349">
        <f t="shared" si="11"/>
        <v>0</v>
      </c>
      <c r="Q43" s="349">
        <f t="shared" si="11"/>
        <v>60</v>
      </c>
      <c r="R43" s="350">
        <f t="shared" si="11"/>
        <v>70944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45016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Сузан Басри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E104" sqref="E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674</v>
      </c>
      <c r="D31" s="368">
        <v>674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448</v>
      </c>
      <c r="D40" s="362">
        <f>SUM(D41:D44)</f>
        <v>448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448</v>
      </c>
      <c r="D44" s="368">
        <v>448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1131</v>
      </c>
      <c r="D45" s="438">
        <f>D26+D30+D31+D33+D32+D34+D35+D40</f>
        <v>1131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1131</v>
      </c>
      <c r="D46" s="444">
        <f>D45+D23+D21+D11</f>
        <v>1131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27275</v>
      </c>
      <c r="D58" s="138">
        <f>D59+D61</f>
        <v>0</v>
      </c>
      <c r="E58" s="136">
        <f t="shared" si="1"/>
        <v>27275</v>
      </c>
      <c r="F58" s="398">
        <f>F59+F61</f>
        <v>45044</v>
      </c>
    </row>
    <row r="59" spans="1:6" ht="15.75">
      <c r="A59" s="370" t="s">
        <v>671</v>
      </c>
      <c r="B59" s="135" t="s">
        <v>672</v>
      </c>
      <c r="C59" s="197">
        <v>27275</v>
      </c>
      <c r="D59" s="197"/>
      <c r="E59" s="136">
        <f t="shared" si="1"/>
        <v>27275</v>
      </c>
      <c r="F59" s="196">
        <v>45044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7996</v>
      </c>
      <c r="D65" s="197"/>
      <c r="E65" s="136">
        <f t="shared" si="1"/>
        <v>7996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35271</v>
      </c>
      <c r="D68" s="435">
        <f>D54+D58+D63+D64+D65+D66</f>
        <v>0</v>
      </c>
      <c r="E68" s="436">
        <f t="shared" si="1"/>
        <v>35271</v>
      </c>
      <c r="F68" s="437">
        <f>F54+F58+F63+F64+F65+F66</f>
        <v>45044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9329</v>
      </c>
      <c r="D82" s="138">
        <f>SUM(D83:D86)</f>
        <v>9329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4024</v>
      </c>
      <c r="D84" s="197">
        <v>4024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5305</v>
      </c>
      <c r="D85" s="197">
        <v>5305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7713</v>
      </c>
      <c r="D87" s="134">
        <f>SUM(D88:D92)+D96</f>
        <v>7713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139</v>
      </c>
      <c r="D89" s="197">
        <v>139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7441</v>
      </c>
      <c r="D90" s="197">
        <v>7441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133</v>
      </c>
      <c r="D92" s="138">
        <f>SUM(D93:D95)</f>
        <v>133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133</v>
      </c>
      <c r="D95" s="197">
        <v>133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17047</v>
      </c>
      <c r="D98" s="433">
        <f>D87+D82+D77+D73+D97</f>
        <v>17047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52318</v>
      </c>
      <c r="D99" s="427">
        <f>D98+D70+D68</f>
        <v>17047</v>
      </c>
      <c r="E99" s="427">
        <f>E98+E70+E68</f>
        <v>35271</v>
      </c>
      <c r="F99" s="428">
        <f>F98+F70+F68</f>
        <v>45044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10</v>
      </c>
      <c r="E104" s="216"/>
      <c r="F104" s="421">
        <f>C104+D104-E104</f>
        <v>10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10</v>
      </c>
      <c r="E107" s="425">
        <f>SUM(E104:E106)</f>
        <v>0</v>
      </c>
      <c r="F107" s="426">
        <f>SUM(F104:F106)</f>
        <v>10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45016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Сузан Басри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8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45016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Сузан Басри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2022-01-31T16:02:39Z</cp:lastPrinted>
  <dcterms:created xsi:type="dcterms:W3CDTF">2006-09-16T00:00:00Z</dcterms:created>
  <dcterms:modified xsi:type="dcterms:W3CDTF">2023-03-31T10:44:38Z</dcterms:modified>
  <cp:category/>
  <cp:version/>
  <cp:contentType/>
  <cp:contentStatus/>
</cp:coreProperties>
</file>