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<sst xmlns="http://schemas.openxmlformats.org/spreadsheetml/2006/main" count="4191" uniqueCount="974">
  <si>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</si>
  <si>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</si>
  <si>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</si>
  <si>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</si>
  <si>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</si>
  <si>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</si>
  <si>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</si>
  <si>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</si>
  <si>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</si>
  <si>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</si>
  <si>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</si>
  <si>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</si>
  <si>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</si>
  <si>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</si>
  <si>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</si>
  <si>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</si>
  <si>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</si>
  <si>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</si>
  <si>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</si>
  <si>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</si>
  <si>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</si>
  <si>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</si>
  <si>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</si>
  <si>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</si>
  <si>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</si>
  <si>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</si>
  <si>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</si>
  <si>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</si>
  <si>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</si>
  <si>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</si>
  <si>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</si>
  <si>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</si>
  <si>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</si>
  <si>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</si>
  <si>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</si>
  <si>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</si>
  <si>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</si>
  <si>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</si>
  <si>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</si>
  <si>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</si>
  <si>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</si>
  <si>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</si>
  <si>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</si>
  <si>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</si>
  <si>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</si>
  <si>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</si>
  <si>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</si>
  <si>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</si>
  <si>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</si>
  <si>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</si>
  <si>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</si>
  <si>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</si>
  <si>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</si>
  <si>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</si>
  <si>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</si>
  <si>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</si>
  <si>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</si>
  <si>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</si>
  <si>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</si>
  <si>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</si>
  <si>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</si>
  <si>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</si>
  <si>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</si>
  <si>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</si>
  <si>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</si>
  <si>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</si>
  <si>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</si>
  <si>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</si>
  <si>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</si>
  <si>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</si>
  <si>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</si>
  <si>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</si>
  <si>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</si>
  <si>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</si>
  <si>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</si>
  <si>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</si>
  <si>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</si>
  <si>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</si>
  <si>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</si>
  <si>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</si>
  <si>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</si>
  <si>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</si>
  <si>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</si>
  <si>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</si>
  <si>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</si>
  <si>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</si>
  <si>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</si>
  <si>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</si>
  <si>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</si>
  <si>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</si>
  <si>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</si>
  <si>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</si>
  <si>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</si>
  <si>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</si>
  <si>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</si>
  <si>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</si>
  <si>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</si>
  <si>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</si>
  <si>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</si>
  <si>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</si>
  <si>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</si>
  <si>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</si>
  <si>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</si>
  <si>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</si>
  <si>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</si>
  <si>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</si>
  <si>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</si>
  <si>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</si>
  <si>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</si>
  <si>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</si>
  <si>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</si>
  <si>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</si>
  <si>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</si>
  <si>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</si>
  <si>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</si>
  <si>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</si>
  <si>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</si>
  <si>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</si>
  <si>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</si>
  <si>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</si>
  <si>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</si>
  <si>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</si>
  <si>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</si>
  <si>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</si>
  <si>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</si>
  <si>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</si>
  <si>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</si>
  <si>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</si>
  <si>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</si>
  <si>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</si>
  <si>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</si>
  <si>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</si>
  <si>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</si>
  <si>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</si>
  <si>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</si>
  <si>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</si>
  <si>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</si>
  <si>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</si>
  <si>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</si>
  <si>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</si>
  <si>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</si>
  <si>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</si>
  <si>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</si>
  <si>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</si>
  <si>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</si>
  <si>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</si>
  <si>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</si>
  <si>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</si>
  <si>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</si>
  <si>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</si>
  <si>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</si>
  <si>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</si>
  <si>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</si>
  <si>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</si>
  <si>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</si>
  <si>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</si>
  <si>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</si>
  <si>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</si>
  <si>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</si>
  <si>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</si>
  <si>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</si>
  <si>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</si>
  <si>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</si>
  <si>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</si>
  <si>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</si>
  <si>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</si>
  <si>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</si>
  <si>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</si>
  <si>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</si>
  <si>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</si>
  <si>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</si>
  <si>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</si>
  <si>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</si>
  <si>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</si>
  <si>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</si>
  <si>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</si>
  <si>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</si>
  <si>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</si>
  <si>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</si>
  <si>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</si>
  <si>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</si>
  <si>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</si>
  <si>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</si>
  <si>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</si>
  <si>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</si>
  <si>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</si>
  <si>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</si>
  <si>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</si>
  <si>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</si>
  <si>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</si>
  <si>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</si>
  <si>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</si>
  <si>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</si>
  <si>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</si>
  <si>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</si>
  <si>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</si>
  <si>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</si>
  <si>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</si>
  <si>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</si>
  <si>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</si>
  <si>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</si>
  <si>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</si>
  <si>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</si>
  <si>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</si>
  <si>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</si>
  <si>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</si>
  <si>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</si>
  <si>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</si>
  <si>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</si>
  <si>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</si>
  <si>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</si>
  <si>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</si>
  <si>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</si>
  <si>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</si>
  <si>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</si>
  <si>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</si>
  <si>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</si>
  <si>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</si>
  <si>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</si>
  <si>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</si>
  <si>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</si>
  <si>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</si>
  <si>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</si>
  <si>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</si>
  <si>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</si>
  <si>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</si>
  <si>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</si>
  <si>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</si>
  <si>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</si>
  <si>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</si>
  <si>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</si>
  <si>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</si>
  <si>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</si>
  <si>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</si>
  <si>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</si>
  <si>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</si>
  <si>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</si>
  <si>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</si>
  <si>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</si>
  <si>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</si>
  <si>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</si>
  <si>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</si>
  <si>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</si>
  <si>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</si>
  <si>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</si>
  <si>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</si>
  <si>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</si>
  <si>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</si>
  <si>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</si>
  <si>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</si>
  <si>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</si>
  <si>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</si>
  <si>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</si>
  <si>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</si>
  <si>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</si>
  <si>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</si>
  <si>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</si>
  <si>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</si>
  <si>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</si>
  <si>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</si>
  <si>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</si>
  <si>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</si>
  <si>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</si>
  <si>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</si>
  <si>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</si>
  <si>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</si>
  <si>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</si>
  <si>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</si>
  <si>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</si>
  <si>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</si>
  <si>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</si>
  <si>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</si>
  <si>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</si>
  <si>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</si>
  <si>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</si>
  <si>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</si>
  <si>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</si>
  <si>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</si>
  <si>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</si>
  <si>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</si>
  <si>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</si>
  <si>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</si>
  <si>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</si>
  <si>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</si>
  <si>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</si>
  <si>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</si>
  <si>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</si>
  <si>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</si>
  <si>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</si>
  <si>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</si>
  <si>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</si>
  <si>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</si>
  <si>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</si>
  <si>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</si>
  <si>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</si>
  <si>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</si>
  <si>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</si>
  <si>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</si>
  <si>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</si>
  <si>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</si>
  <si>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</si>
  <si>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</si>
  <si>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</si>
  <si>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</si>
  <si>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</si>
  <si>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</si>
  <si>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</si>
  <si>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</si>
  <si>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</si>
  <si>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</si>
  <si>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</si>
  <si>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</si>
  <si>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</si>
  <si>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</si>
  <si>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</si>
  <si>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</si>
  <si>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</si>
  <si>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</si>
  <si>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</si>
  <si>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</si>
  <si>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</si>
  <si>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</si>
  <si>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</si>
  <si>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</si>
  <si>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</si>
  <si>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</si>
  <si>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</si>
  <si>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</si>
  <si>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</si>
  <si>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</si>
  <si>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</si>
  <si>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</si>
  <si>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</si>
  <si>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</si>
  <si>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</si>
  <si>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</si>
  <si>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</si>
  <si>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</si>
  <si>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</si>
  <si>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</si>
  <si>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</si>
  <si>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</si>
  <si>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</si>
  <si>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</si>
  <si>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</si>
  <si>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</si>
  <si>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</si>
  <si>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</si>
  <si>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</si>
  <si>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</si>
  <si>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</si>
  <si>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</si>
  <si>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</si>
  <si>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</si>
  <si>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</si>
  <si>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</si>
  <si>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</si>
  <si>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</si>
  <si>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</si>
  <si>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</si>
  <si>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</si>
  <si>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</si>
  <si>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</si>
  <si>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</si>
  <si>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</si>
  <si>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</si>
  <si>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</si>
  <si>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</si>
  <si>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</si>
  <si>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</si>
  <si>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</si>
  <si>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</si>
  <si>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</si>
  <si>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</si>
  <si>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</si>
  <si>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</si>
  <si>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</si>
  <si>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</si>
  <si>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</si>
  <si>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</si>
  <si>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</si>
  <si>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</si>
  <si>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</si>
  <si>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</si>
  <si>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</si>
  <si>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</si>
  <si>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</si>
  <si>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</si>
  <si>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</si>
  <si>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</si>
  <si>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</si>
  <si>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</si>
  <si>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</si>
  <si>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</si>
  <si>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</si>
  <si>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</si>
  <si>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</si>
  <si>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</si>
  <si>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</si>
  <si>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</si>
  <si>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</si>
  <si>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</si>
  <si>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</si>
  <si>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</si>
  <si>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</si>
  <si>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</si>
  <si>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</si>
  <si>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</si>
  <si>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</si>
  <si>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</si>
  <si>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</si>
  <si>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</si>
  <si>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</si>
  <si>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</si>
  <si>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</si>
  <si>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</si>
  <si>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</si>
  <si>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</si>
  <si>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</si>
  <si>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</si>
  <si>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</si>
  <si>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</si>
  <si>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</si>
  <si>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</si>
  <si>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</si>
  <si>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</si>
  <si>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</si>
  <si>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</si>
  <si>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</si>
  <si>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</si>
  <si>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</si>
  <si>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</si>
  <si>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</si>
  <si>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</si>
  <si>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</si>
  <si>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</si>
  <si>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</si>
  <si>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</si>
  <si>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</si>
  <si>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</si>
  <si>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</si>
  <si>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</si>
  <si>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</si>
  <si>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</si>
  <si>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</si>
  <si>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</si>
  <si>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</si>
  <si>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</si>
  <si>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</si>
  <si>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</si>
  <si>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</si>
  <si>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</si>
  <si>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</si>
  <si>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</si>
  <si>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</si>
  <si>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</si>
  <si>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</si>
  <si>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</si>
  <si>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</si>
  <si>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</si>
  <si>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</si>
  <si>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</si>
  <si>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</si>
  <si>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</si>
  <si>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</si>
  <si>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</si>
  <si>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</si>
  <si>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</si>
  <si>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</si>
  <si>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</si>
  <si>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</si>
  <si>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</si>
  <si>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</si>
  <si>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</si>
  <si>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</si>
  <si>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</si>
  <si>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</si>
  <si>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</si>
  <si>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</si>
  <si>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</si>
  <si>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</si>
  <si>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</si>
  <si>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</si>
  <si>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</si>
  <si>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</si>
  <si>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</si>
  <si>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</si>
  <si>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</si>
  <si>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</si>
  <si>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</si>
  <si>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</si>
  <si>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</si>
  <si>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</si>
  <si>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</si>
  <si>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</si>
  <si>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</si>
  <si>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</si>
  <si>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</si>
  <si>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</si>
  <si>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</si>
  <si>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</si>
  <si>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</si>
  <si>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</si>
  <si>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</si>
  <si>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</si>
  <si>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</si>
  <si>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</si>
  <si>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</si>
  <si>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</si>
  <si>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</si>
  <si>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</si>
  <si>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</si>
  <si>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</si>
  <si>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</si>
  <si>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</si>
  <si>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</si>
  <si>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</si>
  <si>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</si>
  <si>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</si>
  <si>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</si>
  <si>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</si>
  <si>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</si>
  <si>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</si>
  <si>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</si>
  <si>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</si>
  <si>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</si>
  <si>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</si>
  <si>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</si>
  <si>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</si>
  <si>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</si>
  <si>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</si>
  <si>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</si>
  <si>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</si>
  <si>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</si>
  <si>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</si>
  <si>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</si>
  <si>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</si>
  <si>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</si>
  <si>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</si>
  <si>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</si>
  <si>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</si>
  <si>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</si>
  <si>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</si>
  <si>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</si>
  <si>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</si>
  <si>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</si>
  <si>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</si>
  <si>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</si>
  <si>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</si>
  <si>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</si>
  <si>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</si>
  <si>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</si>
  <si>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</si>
  <si>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</si>
  <si>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</si>
  <si>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</si>
  <si>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</si>
  <si>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</si>
  <si>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</si>
  <si>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</si>
  <si>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</si>
  <si>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</si>
  <si>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</si>
  <si>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</si>
  <si>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</si>
  <si>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</si>
  <si>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</si>
  <si>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</si>
  <si>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</si>
  <si>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</si>
  <si>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</si>
  <si>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</si>
  <si>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</si>
  <si>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</si>
  <si>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</si>
  <si>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</si>
  <si>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</si>
  <si>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</si>
  <si>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</si>
  <si>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</si>
  <si>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</si>
  <si>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</si>
  <si>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</si>
  <si>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</si>
  <si>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</si>
  <si>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</si>
  <si>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</si>
  <si>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</si>
  <si>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</si>
  <si>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</si>
  <si>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</si>
  <si>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</si>
  <si>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</si>
  <si>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</si>
  <si>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</si>
  <si>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</si>
  <si>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</si>
  <si>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</si>
  <si>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</si>
  <si>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</si>
  <si>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</si>
  <si>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</si>
  <si>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</si>
  <si>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</si>
  <si>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</si>
  <si>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</si>
  <si>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</si>
  <si>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</si>
  <si>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</si>
  <si>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</si>
  <si>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</si>
  <si>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</si>
  <si>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</si>
  <si>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</si>
  <si>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</si>
  <si>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</si>
  <si>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</si>
  <si>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</si>
  <si>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</si>
  <si>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</si>
  <si>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</si>
  <si>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</si>
  <si>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</si>
  <si>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</si>
  <si>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</si>
  <si>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</si>
  <si>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</si>
  <si>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</si>
  <si>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</si>
  <si>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</si>
  <si>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</si>
  <si>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</si>
  <si>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</si>
  <si>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</si>
  <si>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</si>
  <si>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</si>
  <si>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</si>
  <si>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</si>
  <si>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</si>
  <si>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</si>
  <si>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</si>
  <si>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</si>
  <si>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</si>
  <si>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</si>
  <si>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</si>
  <si>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</si>
  <si>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</si>
  <si>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</si>
  <si>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</si>
  <si>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</si>
  <si>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</si>
  <si>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</si>
  <si>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</si>
  <si>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</si>
  <si>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</si>
  <si>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</si>
  <si>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</si>
  <si>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</si>
  <si>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</si>
  <si>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</si>
  <si>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</si>
  <si>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</si>
  <si>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</si>
  <si>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</si>
  <si>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</si>
  <si>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</si>
  <si>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</si>
  <si>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</si>
  <si>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</si>
  <si>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</si>
  <si>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</si>
  <si>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</si>
  <si>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</si>
  <si>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</si>
  <si>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</si>
  <si>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</si>
  <si>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</si>
  <si>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</si>
  <si>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</si>
  <si>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</si>
  <si>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</si>
  <si>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</si>
  <si>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</si>
  <si>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</si>
  <si>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</si>
  <si>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</si>
  <si>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</si>
  <si>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</si>
  <si>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</si>
  <si>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</si>
  <si>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</si>
  <si>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</si>
  <si>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</si>
  <si>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</si>
  <si>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</si>
  <si>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</si>
  <si>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</si>
  <si>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</si>
  <si>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</si>
  <si>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</si>
  <si>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</si>
  <si>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</si>
  <si>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</si>
  <si>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</si>
  <si>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</si>
  <si>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</si>
  <si>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</si>
  <si>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</si>
  <si>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</si>
  <si>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</si>
  <si>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</si>
  <si>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</si>
  <si>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</si>
  <si>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</si>
  <si>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</si>
  <si>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</si>
  <si>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</si>
  <si>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</si>
  <si>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</si>
  <si>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</si>
  <si>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</si>
  <si>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</si>
  <si>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</si>
  <si>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</si>
  <si>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</si>
  <si>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</si>
  <si>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</si>
  <si>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</si>
  <si>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</si>
  <si>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</si>
  <si>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</si>
  <si>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</si>
  <si>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</si>
  <si>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</si>
  <si>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</si>
  <si>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</si>
  <si>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</si>
  <si>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</si>
  <si>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</si>
  <si>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</si>
  <si>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</si>
  <si>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</si>
  <si>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</si>
  <si>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</si>
  <si>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</si>
  <si>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</si>
  <si>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</si>
  <si>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</si>
  <si>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</si>
  <si>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</si>
  <si>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</si>
  <si>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</si>
  <si>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</si>
  <si>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</si>
  <si>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</si>
  <si>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</si>
  <si>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</si>
  <si>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</si>
  <si>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</si>
  <si>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</si>
  <si>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</si>
  <si>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</si>
  <si>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</si>
  <si>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</si>
  <si>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</si>
  <si>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</si>
  <si>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</si>
  <si>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</si>
  <si>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</si>
  <si>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</si>
  <si>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</si>
  <si>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</si>
  <si>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</si>
  <si>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</si>
  <si>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</si>
  <si>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</si>
  <si>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</si>
  <si>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</si>
  <si>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</si>
  <si>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</si>
  <si>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</si>
  <si>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</si>
  <si>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</si>
  <si>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</si>
  <si>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</si>
  <si>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</si>
  <si>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</si>
  <si>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</si>
  <si>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</si>
  <si>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</si>
  <si>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</si>
  <si>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</si>
  <si>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</si>
  <si>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</si>
  <si>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</si>
  <si>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</si>
  <si>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</si>
  <si>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</si>
  <si>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</si>
  <si>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</si>
  <si>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</si>
  <si>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</si>
  <si>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</si>
  <si>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</si>
  <si>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</si>
  <si>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</si>
  <si>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</si>
  <si>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</si>
  <si>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</si>
  <si>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</si>
  <si>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</si>
  <si>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</si>
  <si>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</si>
  <si>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</si>
  <si>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</si>
  <si>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</si>
  <si>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</si>
  <si>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</si>
  <si>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</si>
  <si>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</si>
  <si>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</si>
  <si>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</si>
  <si>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</si>
  <si>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</si>
  <si>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</si>
  <si>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</si>
  <si>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</si>
  <si>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</si>
  <si>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</si>
  <si>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</si>
  <si>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</si>
  <si>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</si>
  <si>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</si>
  <si>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</si>
  <si>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</si>
  <si>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</si>
  <si>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</si>
  <si>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</si>
  <si>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</si>
  <si>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</si>
  <si>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</si>
  <si>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</si>
  <si>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</si>
  <si>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</si>
  <si>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</si>
  <si>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</si>
  <si>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</si>
  <si>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</si>
  <si>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</si>
  <si>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</si>
  <si>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</si>
  <si>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</si>
  <si>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</si>
  <si>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</si>
  <si>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</si>
  <si>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</si>
  <si>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</si>
  <si>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</si>
  <si>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</si>
  <si>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</si>
  <si>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</si>
  <si>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</si>
  <si>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</si>
  <si>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</si>
  <si>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</si>
  <si>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</si>
  <si>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</si>
  <si>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</si>
  <si>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</si>
  <si>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</si>
  <si>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</si>
  <si>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</si>
  <si>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</si>
  <si>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</si>
  <si>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</si>
  <si>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</si>
  <si>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</si>
  <si>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</si>
  <si>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</si>
  <si>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</si>
  <si>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</si>
  <si>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</si>
  <si>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</si>
  <si>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</si>
  <si>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</si>
  <si>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</si>
  <si>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</si>
  <si>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</si>
  <si>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</si>
  <si>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</si>
  <si>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</si>
  <si>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</si>
  <si>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</si>
  <si>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</si>
  <si>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</si>
  <si>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</si>
  <si>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</si>
  <si>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</si>
  <si>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</si>
  <si>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</si>
  <si>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</si>
  <si>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</si>
  <si>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</si>
  <si>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</si>
  <si>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</si>
  <si>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</si>
  <si>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</si>
  <si>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</si>
  <si>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</si>
  <si>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</si>
  <si>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</si>
  <si>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</si>
  <si>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</si>
  <si>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</si>
  <si>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</si>
  <si>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</si>
  <si>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</si>
  <si>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</si>
  <si>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</si>
  <si>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</si>
  <si>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</si>
  <si>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</si>
  <si>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</si>
  <si>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</si>
  <si>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</si>
  <si>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</si>
  <si>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</si>
  <si>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</si>
  <si>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</si>
  <si>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</si>
  <si>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</si>
  <si>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</si>
  <si>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</si>
  <si>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</si>
  <si>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</si>
  <si>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</si>
  <si>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</si>
  <si>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</si>
  <si>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</si>
  <si>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</si>
  <si>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</si>
  <si>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</si>
  <si>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</si>
  <si>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</si>
  <si>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</si>
  <si>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</si>
  <si>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</si>
  <si>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</si>
  <si>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</si>
  <si>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</si>
  <si>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</si>
  <si>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</si>
  <si>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</si>
  <si>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</si>
  <si>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</si>
  <si>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</si>
  <si>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</si>
  <si>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</si>
  <si>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</si>
  <si>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</si>
  <si>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</si>
  <si>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</si>
  <si>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</si>
  <si>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</si>
  <si>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</si>
  <si>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</si>
  <si>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</si>
  <si>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</si>
  <si>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</si>
  <si>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</si>
  <si>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</si>
  <si>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</si>
  <si>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</si>
  <si>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Мария Илиева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</si>
</sst>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44613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Мария Илиева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44470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44613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0.0595703125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0.012637248808783924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0.004602297376313258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0.0033736605599723473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1.062789500772002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0.235232436211115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0.235232436211115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0.006757543982290575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0.006757543982290575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0.05832016288639243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0.05663325267888006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0.6970913997050611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2.745856639734825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0.7330383684756309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2162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0.11197431116635591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0.537046004842615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23.90306582506763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1329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1329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68904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73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73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70306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1920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1961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58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58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2019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72325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6352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7979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244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6596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19308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31960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12000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43960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44434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7901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678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169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496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8583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8583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72325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199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109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24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1108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368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1883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1918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85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2003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3886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244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3886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244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244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244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4130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757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3339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4096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13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21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4130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4130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4130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9460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-487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-121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-142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24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8734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1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467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-8383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-913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-8829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-94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152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58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58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7979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7979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244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8223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8223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19064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19064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244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19308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19308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1382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1382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68311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73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69766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2656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2661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2076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2076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1387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1387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68891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73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70351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13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13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1387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1387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68904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73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70364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56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56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56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58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58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58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58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58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58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1329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1329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68904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73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70306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1920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41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1961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1961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1920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41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1961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1961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31960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31960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12000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43960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7901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4024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3877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676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169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8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496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496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8583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52543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7901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4024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3877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676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169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8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496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496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8583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8583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31960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31960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12000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43960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43960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9">
      <selection activeCell="G59" sqref="G5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.75">
      <c r="A14" s="84" t="s">
        <v>30</v>
      </c>
      <c r="B14" s="86" t="s">
        <v>31</v>
      </c>
      <c r="C14" s="188">
        <v>1329</v>
      </c>
      <c r="D14" s="188">
        <v>1380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1329</v>
      </c>
      <c r="D20" s="567">
        <f>SUM(D12:D19)</f>
        <v>1380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68904</v>
      </c>
      <c r="D21" s="464">
        <v>68311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6352</v>
      </c>
      <c r="H28" s="565">
        <f>SUM(H29:H31)</f>
        <v>6148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7979</v>
      </c>
      <c r="H29" s="188">
        <v>7775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.75">
      <c r="A31" s="84" t="s">
        <v>91</v>
      </c>
      <c r="B31" s="86" t="s">
        <v>92</v>
      </c>
      <c r="C31" s="188">
        <v>73</v>
      </c>
      <c r="D31" s="187">
        <v>73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244</v>
      </c>
      <c r="H32" s="188">
        <v>204</v>
      </c>
      <c r="M32" s="92"/>
    </row>
    <row r="33" spans="1:8" ht="15.75">
      <c r="A33" s="469" t="s">
        <v>99</v>
      </c>
      <c r="B33" s="91" t="s">
        <v>100</v>
      </c>
      <c r="C33" s="566">
        <f>C31+C32</f>
        <v>73</v>
      </c>
      <c r="D33" s="567">
        <f>D31+D32</f>
        <v>73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6596</v>
      </c>
      <c r="H34" s="567">
        <f>H28+H32+H33</f>
        <v>6352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19308</v>
      </c>
      <c r="H37" s="569">
        <f>H26+H18+H34</f>
        <v>19064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31960</v>
      </c>
      <c r="H45" s="188">
        <v>35114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12000</v>
      </c>
      <c r="H48" s="188">
        <v>16000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43960</v>
      </c>
      <c r="H50" s="565">
        <f>SUM(H44:H49)</f>
        <v>51114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70306</v>
      </c>
      <c r="D56" s="571">
        <f>D20+D21+D22+D28+D33+D46+D52+D54+D55</f>
        <v>69764</v>
      </c>
      <c r="E56" s="94" t="s">
        <v>825</v>
      </c>
      <c r="F56" s="93" t="s">
        <v>172</v>
      </c>
      <c r="G56" s="568">
        <f>G50+G52+G53+G54+G55</f>
        <v>44434</v>
      </c>
      <c r="H56" s="569">
        <f>H50+H52+H53+H54+H55</f>
        <v>51588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7901</v>
      </c>
      <c r="H59" s="187">
        <v>7582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678</v>
      </c>
      <c r="H61" s="565">
        <f>SUM(H62:H68)</f>
        <v>426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2</v>
      </c>
      <c r="H62" s="188">
        <v>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169</v>
      </c>
      <c r="H64" s="188">
        <v>253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8</v>
      </c>
      <c r="H66" s="188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496</v>
      </c>
      <c r="H68" s="188">
        <v>165</v>
      </c>
    </row>
    <row r="69" spans="1:8" ht="15.75">
      <c r="A69" s="84" t="s">
        <v>210</v>
      </c>
      <c r="B69" s="86" t="s">
        <v>211</v>
      </c>
      <c r="C69" s="188">
        <v>1920</v>
      </c>
      <c r="D69" s="188">
        <v>3373</v>
      </c>
      <c r="E69" s="192" t="s">
        <v>79</v>
      </c>
      <c r="F69" s="87" t="s">
        <v>216</v>
      </c>
      <c r="G69" s="188">
        <v>4</v>
      </c>
      <c r="H69" s="188">
        <v>15</v>
      </c>
    </row>
    <row r="70" spans="1:8" ht="15.75">
      <c r="A70" s="84" t="s">
        <v>214</v>
      </c>
      <c r="B70" s="86" t="s">
        <v>215</v>
      </c>
      <c r="C70" s="188">
        <v>41</v>
      </c>
      <c r="D70" s="188">
        <v>2068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8583</v>
      </c>
      <c r="H71" s="567">
        <f>H59+H60+H61+H69+H70</f>
        <v>8023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>
        <v>3318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1961</v>
      </c>
      <c r="D76" s="567">
        <f>SUM(D68:D75)</f>
        <v>8759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8583</v>
      </c>
      <c r="H79" s="569">
        <f>H71+H73+H75+H77</f>
        <v>8023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58</v>
      </c>
      <c r="D89" s="187">
        <v>152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58</v>
      </c>
      <c r="D92" s="567">
        <f>SUM(D88:D91)</f>
        <v>152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2019</v>
      </c>
      <c r="D94" s="571">
        <f>D65+D76+D85+D92+D93</f>
        <v>8911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72325</v>
      </c>
      <c r="D95" s="573">
        <f>D94+D56</f>
        <v>78675</v>
      </c>
      <c r="E95" s="220" t="s">
        <v>915</v>
      </c>
      <c r="F95" s="476" t="s">
        <v>268</v>
      </c>
      <c r="G95" s="572">
        <f>G37+G40+G56+G79</f>
        <v>72325</v>
      </c>
      <c r="H95" s="573">
        <f>H37+H40+H56+H79</f>
        <v>78675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44613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Мария Илиева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F11" sqref="F1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</v>
      </c>
      <c r="D12" s="307">
        <v>11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199</v>
      </c>
      <c r="D13" s="307">
        <v>230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56</v>
      </c>
      <c r="D14" s="307">
        <v>2</v>
      </c>
      <c r="E14" s="236" t="s">
        <v>285</v>
      </c>
      <c r="F14" s="231" t="s">
        <v>286</v>
      </c>
      <c r="G14" s="307">
        <v>757</v>
      </c>
      <c r="H14" s="307">
        <v>70</v>
      </c>
    </row>
    <row r="15" spans="1:8" ht="15.75">
      <c r="A15" s="185" t="s">
        <v>287</v>
      </c>
      <c r="B15" s="181" t="s">
        <v>288</v>
      </c>
      <c r="C15" s="307">
        <v>109</v>
      </c>
      <c r="D15" s="307">
        <v>24</v>
      </c>
      <c r="E15" s="236" t="s">
        <v>79</v>
      </c>
      <c r="F15" s="231" t="s">
        <v>289</v>
      </c>
      <c r="G15" s="307">
        <v>3339</v>
      </c>
      <c r="H15" s="307">
        <v>3633</v>
      </c>
    </row>
    <row r="16" spans="1:8" ht="15.75">
      <c r="A16" s="185" t="s">
        <v>290</v>
      </c>
      <c r="B16" s="181" t="s">
        <v>291</v>
      </c>
      <c r="C16" s="307">
        <v>24</v>
      </c>
      <c r="D16" s="307">
        <v>8</v>
      </c>
      <c r="E16" s="227" t="s">
        <v>52</v>
      </c>
      <c r="F16" s="255" t="s">
        <v>292</v>
      </c>
      <c r="G16" s="597">
        <f>SUM(G12:G15)</f>
        <v>4096</v>
      </c>
      <c r="H16" s="598">
        <f>SUM(H12:H15)</f>
        <v>3703</v>
      </c>
    </row>
    <row r="17" spans="1:8" ht="31.5">
      <c r="A17" s="185" t="s">
        <v>293</v>
      </c>
      <c r="B17" s="181" t="s">
        <v>294</v>
      </c>
      <c r="C17" s="307">
        <v>1108</v>
      </c>
      <c r="D17" s="307">
        <v>2465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368</v>
      </c>
      <c r="D19" s="307">
        <v>415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1883</v>
      </c>
      <c r="D22" s="598">
        <f>SUM(D12:D18)+D19</f>
        <v>3155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13</v>
      </c>
      <c r="H24" s="308">
        <v>1892</v>
      </c>
    </row>
    <row r="25" spans="1:8" ht="31.5">
      <c r="A25" s="185" t="s">
        <v>316</v>
      </c>
      <c r="B25" s="228" t="s">
        <v>317</v>
      </c>
      <c r="C25" s="307">
        <v>1918</v>
      </c>
      <c r="D25" s="308">
        <v>2123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21</v>
      </c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34</v>
      </c>
      <c r="H27" s="598">
        <f>SUM(H22:H26)</f>
        <v>1892</v>
      </c>
    </row>
    <row r="28" spans="1:8" ht="15.75">
      <c r="A28" s="185" t="s">
        <v>79</v>
      </c>
      <c r="B28" s="228" t="s">
        <v>327</v>
      </c>
      <c r="C28" s="307">
        <v>85</v>
      </c>
      <c r="D28" s="308">
        <v>113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2003</v>
      </c>
      <c r="D29" s="598">
        <f>SUM(D25:D28)</f>
        <v>2236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3886</v>
      </c>
      <c r="D31" s="604">
        <f>D29+D22</f>
        <v>5391</v>
      </c>
      <c r="E31" s="242" t="s">
        <v>800</v>
      </c>
      <c r="F31" s="257" t="s">
        <v>331</v>
      </c>
      <c r="G31" s="244">
        <f>G16+G18+G27</f>
        <v>4130</v>
      </c>
      <c r="H31" s="245">
        <f>H16+H18+H27</f>
        <v>5595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244</v>
      </c>
      <c r="D33" s="235">
        <f>IF((H31-D31)&gt;0,H31-D31,0)</f>
        <v>204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3886</v>
      </c>
      <c r="D36" s="606">
        <f>D31-D34+D35</f>
        <v>5391</v>
      </c>
      <c r="E36" s="253" t="s">
        <v>346</v>
      </c>
      <c r="F36" s="247" t="s">
        <v>347</v>
      </c>
      <c r="G36" s="258">
        <f>G35-G34+G31</f>
        <v>4130</v>
      </c>
      <c r="H36" s="259">
        <f>H35-H34+H31</f>
        <v>5595</v>
      </c>
    </row>
    <row r="37" spans="1:8" ht="15.75">
      <c r="A37" s="252" t="s">
        <v>348</v>
      </c>
      <c r="B37" s="222" t="s">
        <v>349</v>
      </c>
      <c r="C37" s="603">
        <f>IF((G36-C36)&gt;0,G36-C36,0)</f>
        <v>244</v>
      </c>
      <c r="D37" s="604">
        <f>IF((H36-D36)&gt;0,H36-D36,0)</f>
        <v>204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244</v>
      </c>
      <c r="D42" s="235">
        <f>+IF((H36-D36-D38)&gt;0,H36-D36-D38,0)</f>
        <v>204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244</v>
      </c>
      <c r="D44" s="259">
        <f>IF(H42=0,IF(D42-D43&gt;0,D42-D43+H43,0),IF(H42-H43&lt;0,H43-H42+D42,0))</f>
        <v>204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4130</v>
      </c>
      <c r="D45" s="600">
        <f>D36+D38+D42</f>
        <v>5595</v>
      </c>
      <c r="E45" s="261" t="s">
        <v>373</v>
      </c>
      <c r="F45" s="263" t="s">
        <v>374</v>
      </c>
      <c r="G45" s="599">
        <f>G42+G36</f>
        <v>4130</v>
      </c>
      <c r="H45" s="600">
        <f>H42+H36</f>
        <v>5595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44613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Мария Илиева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27" sqref="D2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9460</v>
      </c>
      <c r="D11" s="188">
        <v>2518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-487</v>
      </c>
      <c r="D12" s="188">
        <v>-18070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-121</v>
      </c>
      <c r="D14" s="188">
        <v>-30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-142</v>
      </c>
      <c r="D15" s="188">
        <v>900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24</v>
      </c>
      <c r="D20" s="188">
        <v>-43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8734</v>
      </c>
      <c r="D21" s="628">
        <f>SUM(D11:D20)</f>
        <v>-14725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1</v>
      </c>
      <c r="D28" s="187">
        <v>-11004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</v>
      </c>
      <c r="D33" s="628">
        <f>SUM(D23:D32)</f>
        <v>-11004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>
        <v>12075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467</v>
      </c>
      <c r="D37" s="187">
        <v>20051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-8383</v>
      </c>
      <c r="D38" s="187">
        <v>-4227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-913</v>
      </c>
      <c r="D40" s="187">
        <v>-2054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>
        <v>-39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-8829</v>
      </c>
      <c r="D43" s="630">
        <f>SUM(D35:D42)</f>
        <v>25806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-94</v>
      </c>
      <c r="D44" s="298">
        <f>D43+D33+D21</f>
        <v>77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152</v>
      </c>
      <c r="D45" s="300">
        <v>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58</v>
      </c>
      <c r="D46" s="302">
        <f>D45+D44</f>
        <v>152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58</v>
      </c>
      <c r="D47" s="289">
        <v>152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44613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Мария Илиева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7979</v>
      </c>
      <c r="J13" s="553">
        <f>'1-Баланс'!H30+'1-Баланс'!H33</f>
        <v>-1627</v>
      </c>
      <c r="K13" s="554"/>
      <c r="L13" s="553">
        <f>SUM(C13:K13)</f>
        <v>19064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7979</v>
      </c>
      <c r="J17" s="622">
        <f t="shared" si="2"/>
        <v>-1627</v>
      </c>
      <c r="K17" s="622">
        <f t="shared" si="2"/>
        <v>0</v>
      </c>
      <c r="L17" s="553">
        <f t="shared" si="1"/>
        <v>19064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244</v>
      </c>
      <c r="J18" s="553">
        <f>+'1-Баланс'!G33</f>
        <v>0</v>
      </c>
      <c r="K18" s="554"/>
      <c r="L18" s="553">
        <f t="shared" si="1"/>
        <v>244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8223</v>
      </c>
      <c r="J31" s="622">
        <f t="shared" si="6"/>
        <v>-1627</v>
      </c>
      <c r="K31" s="622">
        <f t="shared" si="6"/>
        <v>0</v>
      </c>
      <c r="L31" s="553">
        <f t="shared" si="1"/>
        <v>19308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8223</v>
      </c>
      <c r="J34" s="556">
        <f t="shared" si="7"/>
        <v>-1627</v>
      </c>
      <c r="K34" s="556">
        <f t="shared" si="7"/>
        <v>0</v>
      </c>
      <c r="L34" s="620">
        <f t="shared" si="1"/>
        <v>19308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44613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Мария Илиева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I20" sqref="I2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1382</v>
      </c>
      <c r="E13" s="319">
        <v>5</v>
      </c>
      <c r="F13" s="319"/>
      <c r="G13" s="320">
        <f t="shared" si="2"/>
        <v>1387</v>
      </c>
      <c r="H13" s="319"/>
      <c r="I13" s="319"/>
      <c r="J13" s="320">
        <f t="shared" si="3"/>
        <v>1387</v>
      </c>
      <c r="K13" s="319">
        <v>2</v>
      </c>
      <c r="L13" s="319">
        <v>56</v>
      </c>
      <c r="M13" s="319"/>
      <c r="N13" s="320">
        <f t="shared" si="4"/>
        <v>58</v>
      </c>
      <c r="O13" s="319"/>
      <c r="P13" s="319"/>
      <c r="Q13" s="320">
        <f t="shared" si="0"/>
        <v>58</v>
      </c>
      <c r="R13" s="331">
        <f t="shared" si="1"/>
        <v>1329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1382</v>
      </c>
      <c r="E19" s="321">
        <f>SUM(E11:E18)</f>
        <v>5</v>
      </c>
      <c r="F19" s="321">
        <f>SUM(F11:F18)</f>
        <v>0</v>
      </c>
      <c r="G19" s="320">
        <f t="shared" si="2"/>
        <v>1387</v>
      </c>
      <c r="H19" s="321">
        <f>SUM(H11:H18)</f>
        <v>0</v>
      </c>
      <c r="I19" s="321">
        <f>SUM(I11:I18)</f>
        <v>0</v>
      </c>
      <c r="J19" s="320">
        <f t="shared" si="3"/>
        <v>1387</v>
      </c>
      <c r="K19" s="321">
        <f>SUM(K11:K18)</f>
        <v>2</v>
      </c>
      <c r="L19" s="321">
        <f>SUM(L11:L18)</f>
        <v>56</v>
      </c>
      <c r="M19" s="321">
        <f>SUM(M11:M18)</f>
        <v>0</v>
      </c>
      <c r="N19" s="320">
        <f t="shared" si="4"/>
        <v>58</v>
      </c>
      <c r="O19" s="321">
        <f>SUM(O11:O18)</f>
        <v>0</v>
      </c>
      <c r="P19" s="321">
        <f>SUM(P11:P18)</f>
        <v>0</v>
      </c>
      <c r="Q19" s="320">
        <f t="shared" si="0"/>
        <v>58</v>
      </c>
      <c r="R19" s="331">
        <f t="shared" si="1"/>
        <v>1329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68311</v>
      </c>
      <c r="E20" s="319">
        <v>2656</v>
      </c>
      <c r="F20" s="319">
        <v>2076</v>
      </c>
      <c r="G20" s="320">
        <f t="shared" si="2"/>
        <v>68891</v>
      </c>
      <c r="H20" s="319">
        <v>13</v>
      </c>
      <c r="I20" s="319"/>
      <c r="J20" s="320">
        <f t="shared" si="3"/>
        <v>68904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68904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73</v>
      </c>
      <c r="E41" s="319"/>
      <c r="F41" s="319"/>
      <c r="G41" s="320">
        <f t="shared" si="2"/>
        <v>73</v>
      </c>
      <c r="H41" s="319"/>
      <c r="I41" s="319"/>
      <c r="J41" s="320">
        <f t="shared" si="3"/>
        <v>73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73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69766</v>
      </c>
      <c r="E42" s="340">
        <f>E19+E20+E21+E27+E40+E41</f>
        <v>2661</v>
      </c>
      <c r="F42" s="340">
        <f aca="true" t="shared" si="11" ref="F42:R42">F19+F20+F21+F27+F40+F41</f>
        <v>2076</v>
      </c>
      <c r="G42" s="340">
        <f t="shared" si="11"/>
        <v>70351</v>
      </c>
      <c r="H42" s="340">
        <f t="shared" si="11"/>
        <v>13</v>
      </c>
      <c r="I42" s="340">
        <f t="shared" si="11"/>
        <v>0</v>
      </c>
      <c r="J42" s="340">
        <f t="shared" si="11"/>
        <v>70364</v>
      </c>
      <c r="K42" s="340">
        <f t="shared" si="11"/>
        <v>2</v>
      </c>
      <c r="L42" s="340">
        <f t="shared" si="11"/>
        <v>56</v>
      </c>
      <c r="M42" s="340">
        <f t="shared" si="11"/>
        <v>0</v>
      </c>
      <c r="N42" s="340">
        <f t="shared" si="11"/>
        <v>58</v>
      </c>
      <c r="O42" s="340">
        <f t="shared" si="11"/>
        <v>0</v>
      </c>
      <c r="P42" s="340">
        <f t="shared" si="11"/>
        <v>0</v>
      </c>
      <c r="Q42" s="340">
        <f t="shared" si="11"/>
        <v>58</v>
      </c>
      <c r="R42" s="341">
        <f t="shared" si="11"/>
        <v>70306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44613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Мария Илиева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7">
      <selection activeCell="F59" sqref="F5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1920</v>
      </c>
      <c r="D30" s="359">
        <v>1920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41</v>
      </c>
      <c r="D31" s="359">
        <v>41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1961</v>
      </c>
      <c r="D45" s="429">
        <f>D26+D30+D31+D33+D32+D34+D35+D40</f>
        <v>1961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1961</v>
      </c>
      <c r="D46" s="435">
        <f>D45+D23+D21+D11</f>
        <v>1961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31960</v>
      </c>
      <c r="D58" s="129">
        <f>D59+D61</f>
        <v>0</v>
      </c>
      <c r="E58" s="127">
        <f t="shared" si="1"/>
        <v>31960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31960</v>
      </c>
      <c r="D59" s="188"/>
      <c r="E59" s="127">
        <f t="shared" si="1"/>
        <v>31960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12000</v>
      </c>
      <c r="D65" s="188"/>
      <c r="E65" s="127">
        <f t="shared" si="1"/>
        <v>12000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43960</v>
      </c>
      <c r="D68" s="426">
        <f>D54+D58+D63+D64+D65+D66</f>
        <v>0</v>
      </c>
      <c r="E68" s="427">
        <f t="shared" si="1"/>
        <v>43960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7901</v>
      </c>
      <c r="D82" s="129">
        <f>SUM(D83:D86)</f>
        <v>7901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4024</v>
      </c>
      <c r="D84" s="188">
        <v>4024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3877</v>
      </c>
      <c r="D85" s="188">
        <v>3877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676</v>
      </c>
      <c r="D87" s="125">
        <f>SUM(D88:D92)+D96</f>
        <v>676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169</v>
      </c>
      <c r="D89" s="188">
        <v>169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8</v>
      </c>
      <c r="D91" s="188">
        <v>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496</v>
      </c>
      <c r="D92" s="129">
        <f>SUM(D93:D95)</f>
        <v>496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496</v>
      </c>
      <c r="D94" s="188">
        <v>496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</v>
      </c>
      <c r="D97" s="188">
        <v>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8583</v>
      </c>
      <c r="D98" s="424">
        <f>D87+D82+D77+D73+D97</f>
        <v>8583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52543</v>
      </c>
      <c r="D99" s="418">
        <f>D98+D70+D68</f>
        <v>8583</v>
      </c>
      <c r="E99" s="418">
        <f>E98+E70+E68</f>
        <v>43960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44613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Мария Илиева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44613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Мария Илиева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01.10.2021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72325</v>
      </c>
      <c r="D6" s="644">
        <f aca="true" t="shared" si="0" ref="D6:D15">C6-E6</f>
        <v>0</v>
      </c>
      <c r="E6" s="643">
        <f>'1-Баланс'!G95</f>
        <v>72325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19308</v>
      </c>
      <c r="D7" s="644">
        <f t="shared" si="0"/>
        <v>17508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244</v>
      </c>
      <c r="D8" s="644">
        <f t="shared" si="0"/>
        <v>0</v>
      </c>
      <c r="E8" s="643">
        <f>ABS('2-Отчет за доходите'!C44)-ABS('2-Отчет за доходите'!G44)</f>
        <v>244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152</v>
      </c>
      <c r="D9" s="644">
        <f t="shared" si="0"/>
        <v>0</v>
      </c>
      <c r="E9" s="643">
        <f>'3-Отчет за паричния поток'!C45</f>
        <v>152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58</v>
      </c>
      <c r="D10" s="644">
        <f t="shared" si="0"/>
        <v>0</v>
      </c>
      <c r="E10" s="643">
        <f>'3-Отчет за паричния поток'!C46</f>
        <v>58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19308</v>
      </c>
      <c r="D11" s="644">
        <f t="shared" si="0"/>
        <v>0</v>
      </c>
      <c r="E11" s="643">
        <f>'4-Отчет за собствения капитал'!L34</f>
        <v>19308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2022-03-01T11:10:33Z</dcterms:modified>
  <cp:category/>
  <cp:version/>
  <cp:contentType/>
  <cp:contentStatus/>
</cp:coreProperties>
</file>