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<sst xmlns="http://schemas.openxmlformats.org/spreadsheetml/2006/main" count="4312" uniqueCount="1001">
  <si>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</si>
  <si>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</si>
  <si>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</si>
  <si>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</si>
  <si>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</si>
  <si>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</si>
  <si>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</si>
  <si>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</si>
  <si>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</si>
  <si>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</si>
  <si>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</si>
  <si>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</si>
  <si>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</si>
  <si>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</si>
  <si>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</si>
  <si>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</si>
  <si>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</si>
  <si>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</si>
  <si>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</si>
  <si>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</si>
  <si>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</si>
  <si>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</si>
  <si>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</si>
  <si>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</si>
  <si>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</si>
  <si>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</si>
  <si>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</si>
  <si>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</si>
  <si>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</si>
  <si>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</si>
  <si>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</si>
  <si>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</si>
  <si>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</si>
  <si>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</si>
  <si>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</si>
  <si>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</si>
  <si>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</si>
  <si>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</si>
  <si>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</si>
  <si>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</si>
  <si>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</si>
  <si>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</si>
  <si>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</si>
  <si>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</si>
  <si>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</si>
  <si>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</si>
  <si>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</si>
  <si>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</si>
  <si>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</si>
  <si>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</si>
  <si>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</si>
  <si>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</si>
  <si>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</si>
  <si>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</si>
  <si>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</si>
  <si>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</si>
  <si>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</si>
  <si>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</si>
  <si>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</si>
  <si>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</si>
  <si>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</si>
  <si>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</si>
  <si>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</si>
  <si>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</si>
  <si>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</si>
  <si>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</si>
  <si>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</si>
  <si>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</si>
  <si>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</si>
  <si>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</si>
  <si>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</si>
  <si>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</si>
  <si>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</si>
  <si>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</si>
  <si>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</si>
  <si>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</si>
  <si>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</si>
  <si>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</si>
  <si>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</si>
  <si>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</si>
  <si>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</si>
  <si>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</si>
  <si>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</si>
  <si>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</si>
  <si>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</si>
  <si>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</si>
  <si>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</si>
  <si>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</si>
  <si>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</si>
  <si>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</si>
  <si>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</si>
  <si>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</si>
  <si>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</si>
  <si>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</si>
  <si>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</si>
  <si>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</si>
  <si>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</si>
  <si>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</si>
  <si>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</si>
  <si>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</si>
  <si>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</si>
  <si>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</si>
  <si>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</si>
  <si>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</si>
  <si>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</si>
  <si>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</si>
  <si>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</si>
  <si>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</si>
  <si>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</si>
  <si>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</si>
  <si>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</si>
  <si>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</si>
  <si>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</si>
  <si>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</si>
  <si>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</si>
  <si>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</si>
  <si>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</si>
  <si>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</si>
  <si>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</si>
  <si>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</si>
  <si>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</si>
  <si>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</si>
  <si>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</si>
  <si>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</si>
  <si>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</si>
  <si>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</si>
  <si>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</si>
  <si>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</si>
  <si>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</si>
  <si>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</si>
  <si>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</si>
  <si>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</si>
  <si>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</si>
  <si>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</si>
  <si>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</si>
  <si>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</si>
  <si>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</si>
  <si>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</si>
  <si>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</si>
  <si>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</si>
  <si>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</si>
  <si>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</si>
  <si>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</si>
  <si>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</si>
  <si>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</si>
  <si>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</si>
  <si>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</si>
  <si>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</si>
  <si>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</si>
  <si>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</si>
  <si>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</si>
  <si>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</si>
  <si>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</si>
  <si>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</si>
  <si>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</si>
  <si>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</si>
  <si>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</si>
  <si>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</si>
  <si>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</si>
  <si>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</si>
  <si>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</si>
  <si>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</si>
  <si>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</si>
  <si>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</si>
  <si>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</si>
  <si>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</si>
  <si>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</si>
  <si>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</si>
  <si>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</si>
  <si>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</si>
  <si>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</si>
  <si>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</si>
  <si>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</si>
  <si>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</si>
  <si>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</si>
  <si>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</si>
  <si>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</si>
  <si>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</si>
  <si>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</si>
  <si>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</si>
  <si>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</si>
  <si>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</si>
  <si>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</si>
  <si>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</si>
  <si>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</si>
  <si>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</si>
  <si>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</si>
  <si>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</si>
  <si>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</si>
  <si>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</si>
  <si>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</si>
  <si>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</si>
  <si>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</si>
  <si>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</si>
  <si>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</si>
  <si>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</si>
  <si>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</si>
  <si>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</si>
  <si>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</si>
  <si>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</si>
  <si>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</si>
  <si>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</si>
  <si>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</si>
  <si>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</si>
  <si>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</si>
  <si>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</si>
  <si>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</si>
  <si>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</si>
  <si>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</si>
  <si>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</si>
  <si>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</si>
  <si>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</si>
  <si>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</si>
  <si>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</si>
  <si>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</si>
  <si>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</si>
  <si>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</si>
  <si>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</si>
  <si>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</si>
  <si>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</si>
  <si>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</si>
  <si>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</si>
  <si>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</si>
  <si>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</si>
  <si>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</si>
  <si>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</si>
  <si>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</si>
  <si>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</si>
  <si>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</si>
  <si>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</si>
  <si>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</si>
  <si>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</si>
  <si>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</si>
  <si>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</si>
  <si>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</si>
  <si>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</si>
  <si>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</si>
  <si>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</si>
  <si>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</si>
  <si>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</si>
  <si>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</si>
  <si>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</si>
  <si>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</si>
  <si>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</si>
  <si>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</si>
  <si>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</si>
  <si>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</si>
  <si>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</si>
  <si>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</si>
  <si>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</si>
  <si>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</si>
  <si>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</si>
  <si>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</si>
  <si>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</si>
  <si>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</si>
  <si>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</si>
  <si>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</si>
  <si>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</si>
  <si>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</si>
  <si>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</si>
  <si>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</si>
  <si>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</si>
  <si>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</si>
  <si>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</si>
  <si>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</si>
  <si>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</si>
  <si>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</si>
  <si>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</si>
  <si>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</si>
  <si>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</si>
  <si>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</si>
  <si>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</si>
  <si>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</si>
  <si>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</si>
  <si>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</si>
  <si>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</si>
  <si>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</si>
  <si>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</si>
  <si>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</si>
  <si>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</si>
  <si>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</si>
  <si>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</si>
  <si>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</si>
  <si>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</si>
  <si>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</si>
  <si>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</si>
  <si>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</si>
  <si>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</si>
  <si>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</si>
  <si>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</si>
  <si>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</si>
  <si>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</si>
  <si>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</si>
  <si>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</si>
  <si>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</si>
  <si>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</si>
  <si>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</si>
  <si>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</si>
  <si>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</si>
  <si>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</si>
  <si>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</si>
  <si>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</si>
  <si>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</si>
  <si>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</si>
  <si>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</si>
  <si>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</si>
  <si>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</si>
  <si>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</si>
  <si>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</si>
  <si>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</si>
  <si>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</si>
  <si>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</si>
  <si>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</si>
  <si>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</si>
  <si>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</si>
  <si>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</si>
  <si>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</si>
  <si>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</si>
  <si>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</si>
  <si>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</si>
  <si>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</si>
  <si>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</si>
  <si>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</si>
  <si>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</si>
  <si>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</si>
  <si>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</si>
  <si>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</si>
  <si>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</si>
  <si>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</si>
  <si>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</si>
  <si>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</si>
  <si>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</si>
  <si>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</si>
  <si>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</si>
  <si>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</si>
  <si>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</si>
  <si>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</si>
  <si>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</si>
  <si>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</si>
  <si>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</si>
  <si>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</si>
  <si>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</si>
  <si>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</si>
  <si>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</si>
  <si>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</si>
  <si>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</si>
  <si>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</si>
  <si>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</si>
  <si>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</si>
  <si>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</si>
  <si>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</si>
  <si>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</si>
  <si>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</si>
  <si>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</si>
  <si>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</si>
  <si>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</si>
  <si>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</si>
  <si>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</si>
  <si>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</si>
  <si>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</si>
  <si>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</si>
  <si>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</si>
  <si>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</si>
  <si>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</si>
  <si>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</si>
  <si>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</si>
  <si>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</si>
  <si>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</si>
  <si>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</si>
  <si>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</si>
  <si>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</si>
  <si>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</si>
  <si>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</si>
  <si>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</si>
  <si>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</si>
  <si>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</si>
  <si>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</si>
  <si>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</si>
  <si>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</si>
  <si>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</si>
  <si>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</si>
  <si>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</si>
  <si>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</si>
  <si>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</si>
  <si>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</si>
  <si>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</si>
  <si>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</si>
  <si>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</si>
  <si>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</si>
  <si>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</si>
  <si>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</si>
  <si>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</si>
  <si>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</si>
  <si>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</si>
  <si>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</si>
  <si>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</si>
  <si>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</si>
  <si>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</si>
  <si>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</si>
  <si>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</si>
  <si>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</si>
  <si>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</si>
  <si>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</si>
  <si>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</si>
  <si>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</si>
  <si>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</si>
  <si>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</si>
  <si>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</si>
  <si>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</si>
  <si>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</si>
  <si>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</si>
  <si>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</si>
  <si>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</si>
  <si>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</si>
  <si>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</si>
  <si>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</si>
  <si>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</si>
  <si>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</si>
  <si>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</si>
  <si>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</si>
  <si>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</si>
  <si>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</si>
  <si>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</si>
  <si>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</si>
  <si>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</si>
  <si>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</si>
  <si>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</si>
  <si>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</si>
  <si>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</si>
  <si>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</si>
  <si>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</si>
  <si>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</si>
  <si>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</si>
  <si>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</si>
  <si>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</si>
  <si>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</si>
  <si>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</si>
  <si>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</si>
  <si>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</si>
  <si>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</si>
  <si>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</si>
  <si>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</si>
  <si>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</si>
  <si>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</si>
  <si>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</si>
  <si>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</si>
  <si>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</si>
  <si>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</si>
  <si>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</si>
  <si>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</si>
  <si>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</si>
  <si>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</si>
  <si>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</si>
  <si>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</si>
  <si>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</si>
  <si>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</si>
  <si>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</si>
  <si>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</si>
  <si>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</si>
  <si>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</si>
  <si>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</si>
  <si>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</si>
  <si>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</si>
  <si>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</si>
  <si>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</si>
  <si>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</si>
  <si>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</si>
  <si>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</si>
  <si>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</si>
  <si>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</si>
  <si>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</si>
  <si>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</si>
  <si>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</si>
  <si>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</si>
  <si>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</si>
  <si>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</si>
  <si>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</si>
  <si>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</si>
  <si>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</si>
  <si>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</si>
  <si>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</si>
  <si>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</si>
  <si>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</si>
  <si>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</si>
  <si>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</si>
  <si>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</si>
  <si>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</si>
  <si>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</si>
  <si>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</si>
  <si>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</si>
  <si>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</si>
  <si>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</si>
  <si>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</si>
  <si>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</si>
  <si>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</si>
  <si>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</si>
  <si>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</si>
  <si>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</si>
  <si>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</si>
  <si>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</si>
  <si>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</si>
  <si>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</si>
  <si>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</si>
  <si>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</si>
  <si>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</si>
  <si>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</si>
  <si>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</si>
  <si>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</si>
  <si>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</si>
  <si>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</si>
  <si>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</si>
  <si>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</si>
  <si>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</si>
  <si>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</si>
  <si>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</si>
  <si>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</si>
  <si>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</si>
  <si>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</si>
  <si>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</si>
  <si>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</si>
  <si>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</si>
  <si>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</si>
  <si>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</si>
  <si>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</si>
  <si>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</si>
  <si>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</si>
  <si>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</si>
  <si>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</si>
  <si>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</si>
  <si>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</si>
  <si>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</si>
  <si>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</si>
  <si>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</si>
  <si>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</si>
  <si>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</si>
  <si>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</si>
  <si>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</si>
  <si>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</si>
  <si>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</si>
  <si>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</si>
  <si>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</si>
  <si>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</si>
  <si>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</si>
  <si>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</si>
  <si>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</si>
  <si>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</si>
  <si>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</si>
  <si>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</si>
  <si>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</si>
  <si>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</si>
  <si>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</si>
  <si>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</si>
  <si>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</si>
  <si>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</si>
  <si>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</si>
  <si>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</si>
  <si>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</si>
  <si>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</si>
  <si>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</si>
  <si>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</si>
  <si>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</si>
  <si>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</si>
  <si>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</si>
  <si>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</si>
  <si>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</si>
  <si>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</si>
  <si>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</si>
  <si>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</si>
  <si>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</si>
  <si>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</si>
  <si>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</si>
  <si>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</si>
  <si>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</si>
  <si>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</si>
  <si>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</si>
  <si>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</si>
  <si>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</si>
  <si>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</si>
  <si>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</si>
  <si>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</si>
  <si>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</si>
  <si>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</si>
  <si>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</si>
  <si>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</si>
  <si>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</si>
  <si>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</si>
  <si>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</si>
  <si>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</si>
  <si>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</si>
  <si>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</si>
  <si>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</si>
  <si>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</si>
  <si>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</si>
  <si>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</si>
  <si>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</si>
  <si>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</si>
  <si>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</si>
  <si>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</si>
  <si>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</si>
  <si>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</si>
  <si>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</si>
  <si>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</si>
  <si>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</si>
  <si>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</si>
  <si>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</si>
  <si>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</si>
  <si>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</si>
  <si>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</si>
  <si>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</si>
  <si>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</si>
  <si>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</si>
  <si>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</si>
  <si>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</si>
  <si>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</si>
  <si>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</si>
  <si>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</si>
  <si>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</si>
  <si>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</si>
  <si>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</si>
  <si>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</si>
  <si>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</si>
  <si>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</si>
  <si>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</si>
  <si>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</si>
  <si>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</si>
  <si>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</si>
  <si>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</si>
  <si>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</si>
  <si>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</si>
  <si>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</si>
  <si>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</si>
  <si>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</si>
  <si>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</si>
  <si>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</si>
  <si>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</si>
  <si>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</si>
  <si>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</si>
  <si>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</si>
  <si>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</si>
  <si>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</si>
  <si>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</si>
  <si>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</si>
  <si>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</si>
  <si>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</si>
  <si>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</si>
  <si>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</si>
  <si>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</si>
  <si>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</si>
  <si>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</si>
  <si>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</si>
  <si>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</si>
  <si>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</si>
  <si>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</si>
  <si>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</si>
  <si>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</si>
  <si>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</si>
  <si>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</si>
  <si>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</si>
  <si>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</si>
  <si>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</si>
  <si>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</si>
  <si>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</si>
  <si>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</si>
  <si>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</si>
  <si>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</si>
  <si>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</si>
  <si>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</si>
  <si>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</si>
  <si>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</si>
  <si>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</si>
  <si>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</si>
  <si>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</si>
  <si>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</si>
  <si>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</si>
  <si>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</si>
  <si>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</si>
  <si>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</si>
  <si>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</si>
  <si>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</si>
  <si>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</si>
  <si>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</si>
  <si>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</si>
  <si>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</si>
  <si>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</si>
  <si>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</si>
  <si>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</si>
  <si>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</si>
  <si>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</si>
  <si>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</si>
  <si>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</si>
  <si>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</si>
  <si>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</si>
  <si>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</si>
  <si>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</si>
  <si>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</si>
  <si>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</si>
  <si>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</si>
  <si>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</si>
  <si>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</si>
  <si>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</si>
  <si>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</si>
  <si>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</si>
  <si>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</si>
  <si>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</si>
  <si>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</si>
  <si>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</si>
  <si>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</si>
  <si>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</si>
  <si>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</si>
  <si>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</si>
  <si>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</si>
  <si>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</si>
  <si>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</si>
  <si>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</si>
  <si>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</si>
  <si>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</si>
  <si>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</si>
  <si>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</si>
  <si>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</si>
  <si>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</si>
  <si>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</si>
  <si>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</si>
  <si>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</si>
  <si>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</si>
  <si>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</si>
  <si>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</si>
  <si>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</si>
  <si>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</si>
  <si>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</si>
  <si>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</si>
  <si>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</si>
  <si>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</si>
  <si>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</si>
  <si>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</si>
  <si>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</si>
  <si>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</si>
  <si>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</si>
  <si>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</si>
  <si>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</si>
  <si>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</si>
  <si>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</si>
  <si>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</si>
  <si>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</si>
  <si>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</si>
  <si>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</si>
  <si>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</si>
  <si>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</si>
  <si>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</si>
  <si>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</si>
  <si>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</si>
  <si>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</si>
  <si>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</si>
  <si>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</si>
  <si>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</si>
  <si>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</si>
  <si>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</si>
  <si>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</si>
  <si>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</si>
  <si>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</si>
  <si>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</si>
  <si>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</si>
  <si>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</si>
  <si>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</si>
  <si>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</si>
  <si>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</si>
  <si>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</si>
  <si>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</si>
  <si>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</si>
  <si>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</si>
  <si>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</si>
  <si>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</si>
  <si>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</si>
  <si>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</si>
  <si>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</si>
  <si>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</si>
  <si>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</si>
  <si>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</si>
  <si>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</si>
  <si>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</si>
  <si>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</si>
  <si>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</si>
  <si>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</si>
  <si>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</si>
  <si>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</si>
  <si>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</si>
  <si>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</si>
  <si>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</si>
  <si>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</si>
  <si>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</si>
  <si>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</si>
  <si>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</si>
  <si>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</si>
  <si>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</si>
  <si>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</si>
  <si>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</si>
  <si>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</si>
  <si>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</si>
  <si>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</si>
  <si>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</si>
  <si>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</si>
  <si>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</si>
  <si>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</si>
  <si>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</si>
  <si>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</si>
  <si>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</si>
  <si>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</si>
  <si>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</si>
  <si>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</si>
  <si>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</si>
  <si>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</si>
  <si>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</si>
  <si>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</si>
  <si>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</si>
  <si>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</si>
  <si>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</si>
  <si>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</si>
  <si>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</si>
  <si>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</si>
  <si>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</si>
  <si>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</si>
  <si>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</si>
  <si>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</si>
  <si>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</si>
  <si>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</si>
  <si>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</si>
  <si>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</si>
  <si>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</si>
  <si>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</si>
  <si>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</si>
  <si>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</si>
  <si>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</si>
  <si>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</si>
  <si>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</si>
  <si>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</si>
  <si>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</si>
  <si>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</si>
  <si>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</si>
  <si>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</si>
  <si>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</si>
  <si>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</si>
  <si>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</si>
  <si>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</si>
  <si>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</si>
  <si>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</si>
  <si>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</si>
  <si>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</si>
  <si>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</si>
  <si>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</si>
  <si>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</si>
  <si>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</si>
  <si>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</si>
  <si>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</si>
  <si>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</si>
  <si>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</si>
  <si>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</si>
  <si>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</si>
  <si>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</si>
  <si>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</si>
  <si>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</si>
  <si>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</si>
  <si>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</si>
  <si>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</si>
  <si>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</si>
  <si>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</si>
  <si>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</si>
  <si>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</si>
  <si>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</si>
  <si>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</si>
  <si>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</si>
  <si>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</si>
  <si>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</si>
  <si>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</si>
  <si>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</si>
  <si>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</si>
  <si>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</si>
  <si>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</si>
  <si>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</si>
  <si>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</si>
  <si>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</si>
  <si>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</si>
  <si>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</si>
  <si>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</si>
  <si>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</si>
  <si>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</si>
  <si>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</si>
  <si>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</si>
  <si>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</si>
  <si>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</si>
  <si>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</si>
  <si>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</si>
  <si>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</si>
  <si>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</si>
  <si>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</si>
  <si>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</si>
  <si>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</si>
  <si>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</si>
  <si>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</si>
  <si>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</si>
  <si>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</si>
  <si>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</si>
  <si>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</si>
  <si>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</si>
  <si>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</si>
  <si>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</si>
  <si>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</si>
  <si>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</si>
  <si>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</si>
  <si>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</si>
  <si>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</si>
  <si>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</si>
  <si>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</si>
  <si>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</si>
  <si>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</si>
  <si>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</si>
  <si>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</si>
  <si>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</si>
  <si>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</si>
  <si>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</si>
  <si>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</si>
  <si>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</si>
  <si>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</si>
  <si>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</si>
  <si>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</si>
  <si>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</si>
  <si>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</si>
  <si>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</si>
  <si>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</si>
  <si>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</si>
  <si>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</si>
  <si>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</si>
  <si>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</si>
  <si>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</si>
  <si>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</si>
  <si>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</si>
  <si>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</si>
  <si>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</si>
  <si>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</si>
  <si>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</si>
  <si>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</si>
  <si>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</si>
  <si>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</si>
  <si>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</si>
  <si>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</si>
  <si>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</si>
  <si>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</si>
  <si>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</si>
  <si>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</si>
  <si>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</si>
  <si>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</si>
  <si>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</si>
  <si>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</si>
  <si>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</si>
  <si>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</si>
  <si>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</si>
  <si>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</si>
  <si>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</si>
  <si>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</si>
  <si>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</si>
  <si>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</si>
  <si>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</si>
  <si>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</si>
  <si>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</si>
  <si>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</si>
  <si>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</si>
  <si>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</si>
  <si>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</si>
  <si>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</si>
  <si>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</si>
  <si>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</si>
  <si>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</si>
  <si>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</si>
  <si>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</si>
  <si>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</si>
  <si>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</si>
  <si>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</si>
  <si>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</si>
  <si>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</si>
  <si>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</si>
  <si>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</si>
  <si>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</si>
  <si>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</si>
  <si>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</si>
  <si>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</si>
  <si>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</si>
  <si>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</si>
  <si>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</si>
  <si>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</si>
  <si>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</si>
  <si>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</si>
  <si>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</si>
  <si>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</si>
  <si>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</si>
  <si>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</si>
  <si>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</si>
  <si>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</si>
  <si>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</si>
  <si>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</si>
  <si>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</si>
  <si>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Мария Александрова Илиева</t>
  </si>
  <si>
    <t>съставител на граждански договор</t>
  </si>
  <si>
    <t>ГРИЙНХАУС СТРЕЛЧА ЕАД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</si>
</sst>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44279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78155</v>
      </c>
      <c r="D6" s="675">
        <f aca="true" t="shared" si="0" ref="D6:D15">C6-E6</f>
        <v>0</v>
      </c>
      <c r="E6" s="674">
        <f>'1-Баланс'!G95</f>
        <v>78155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19064</v>
      </c>
      <c r="D7" s="675">
        <f t="shared" si="0"/>
        <v>17264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204</v>
      </c>
      <c r="D8" s="675">
        <f t="shared" si="0"/>
        <v>0</v>
      </c>
      <c r="E8" s="674">
        <f>ABS('2-Отчет за доходите'!C44)-ABS('2-Отчет за доходите'!G44)</f>
        <v>204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116</v>
      </c>
      <c r="D10" s="675">
        <f t="shared" si="0"/>
        <v>0</v>
      </c>
      <c r="E10" s="674">
        <f>'3-Отчет за паричния поток'!C46</f>
        <v>116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19064</v>
      </c>
      <c r="D11" s="675">
        <f t="shared" si="0"/>
        <v>0</v>
      </c>
      <c r="E11" s="674">
        <f>'4-Отчет за собствения капитал'!L34</f>
        <v>19064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9440</v>
      </c>
      <c r="D12" s="675">
        <f t="shared" si="0"/>
        <v>0</v>
      </c>
      <c r="E12" s="674">
        <f>'Справка 5'!C27+'Справка 5'!C97</f>
        <v>9440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0.05509046718876587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0.010700797314309694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0.0034523023810732597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0.00261019768408931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1.0378408458542014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1.1109439638962015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1.1109439638962015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0.014541807697129247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0.014541807697129247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0.061868243864133796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0.04738020600089565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0.7283479153010916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3.099611833822913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0.7560744674045168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2327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0.1220625262274444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0.4162645218945487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25.371833404894804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1380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1380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58473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9440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9440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9440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69293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3373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2066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3307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8746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116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116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8862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78155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6148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7775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204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6352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19064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35114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16000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51114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51114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7582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392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224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7977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7977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78155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230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2465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415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3155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2123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113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2236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5391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204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5391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204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204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204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5595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3633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3703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1892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1892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5595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5595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2518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-18070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900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-43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-14725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-11040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-11040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12075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20051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-4227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-2054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-39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25806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116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116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1150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10912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204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7225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7225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6798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6798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204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12062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19064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19064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43922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43922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1382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1382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15124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16506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2465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2465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1382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1382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56581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57963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1892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1892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1382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1382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58473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59855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1380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1380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58473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59853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3373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2066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3307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3307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8746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8746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3373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2066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3307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3307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8746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8746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35114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35114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16000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51114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7582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4047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3535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389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224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7977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59091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7582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4047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3535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389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224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7977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7977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35114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35114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16000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51114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51114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48985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48985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48985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48985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9440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9440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9440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9440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0">
      <selection activeCell="H32" sqref="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1800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1800</v>
      </c>
      <c r="H13" s="196">
        <v>650</v>
      </c>
    </row>
    <row r="14" spans="1:8" ht="15.75">
      <c r="A14" s="89" t="s">
        <v>30</v>
      </c>
      <c r="B14" s="91" t="s">
        <v>31</v>
      </c>
      <c r="C14" s="197">
        <v>1380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1380</v>
      </c>
      <c r="D20" s="598">
        <f>SUM(D12:D19)</f>
        <v>0</v>
      </c>
      <c r="E20" s="89" t="s">
        <v>54</v>
      </c>
      <c r="F20" s="93" t="s">
        <v>55</v>
      </c>
      <c r="G20" s="197">
        <v>10912</v>
      </c>
      <c r="H20" s="196"/>
    </row>
    <row r="21" spans="1:8" ht="15.75">
      <c r="A21" s="100" t="s">
        <v>56</v>
      </c>
      <c r="B21" s="96" t="s">
        <v>57</v>
      </c>
      <c r="C21" s="476">
        <v>58473</v>
      </c>
      <c r="D21" s="477">
        <v>43923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6148</v>
      </c>
      <c r="H28" s="596">
        <f>SUM(H29:H31)</f>
        <v>5968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7775</v>
      </c>
      <c r="H29" s="196">
        <v>6841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-1627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204</v>
      </c>
      <c r="H32" s="196">
        <v>180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6352</v>
      </c>
      <c r="H34" s="598">
        <f>H28+H32+H33</f>
        <v>6148</v>
      </c>
    </row>
    <row r="35" spans="1:8" ht="15.75">
      <c r="A35" s="89" t="s">
        <v>106</v>
      </c>
      <c r="B35" s="94" t="s">
        <v>107</v>
      </c>
      <c r="C35" s="595">
        <f>SUM(C36:C39)</f>
        <v>9440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9440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19064</v>
      </c>
      <c r="H37" s="600">
        <f>H26+H18+H34</f>
        <v>6798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35114</v>
      </c>
      <c r="H45" s="196">
        <v>11300</v>
      </c>
    </row>
    <row r="46" spans="1:13" ht="15.75">
      <c r="A46" s="473" t="s">
        <v>137</v>
      </c>
      <c r="B46" s="96" t="s">
        <v>138</v>
      </c>
      <c r="C46" s="597">
        <f>C35+C40+C45</f>
        <v>9440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16000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51114</v>
      </c>
      <c r="H50" s="596">
        <f>SUM(H44:H49)</f>
        <v>31300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69293</v>
      </c>
      <c r="D56" s="602">
        <f>D20+D21+D22+D28+D33+D46+D52+D54+D55</f>
        <v>43923</v>
      </c>
      <c r="E56" s="100" t="s">
        <v>850</v>
      </c>
      <c r="F56" s="99" t="s">
        <v>172</v>
      </c>
      <c r="G56" s="599">
        <f>G50+G52+G53+G54+G55</f>
        <v>51114</v>
      </c>
      <c r="H56" s="600">
        <f>H50+H52+H53+H54+H55</f>
        <v>31300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7582</v>
      </c>
      <c r="H59" s="196">
        <v>11432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392</v>
      </c>
      <c r="H61" s="596">
        <f>SUM(H62:H68)</f>
        <v>1462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3</v>
      </c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224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1310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165</v>
      </c>
      <c r="H68" s="196">
        <v>37</v>
      </c>
    </row>
    <row r="69" spans="1:8" ht="15.75">
      <c r="A69" s="89" t="s">
        <v>210</v>
      </c>
      <c r="B69" s="91" t="s">
        <v>211</v>
      </c>
      <c r="C69" s="197">
        <v>3373</v>
      </c>
      <c r="D69" s="196">
        <v>2659</v>
      </c>
      <c r="E69" s="201" t="s">
        <v>79</v>
      </c>
      <c r="F69" s="93" t="s">
        <v>216</v>
      </c>
      <c r="G69" s="197">
        <v>3</v>
      </c>
      <c r="H69" s="196">
        <v>3</v>
      </c>
    </row>
    <row r="70" spans="1:8" ht="15.75">
      <c r="A70" s="89" t="s">
        <v>214</v>
      </c>
      <c r="B70" s="91" t="s">
        <v>215</v>
      </c>
      <c r="C70" s="197">
        <v>2066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7977</v>
      </c>
      <c r="H71" s="598">
        <f>H59+H60+H61+H69+H70</f>
        <v>12897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3307</v>
      </c>
      <c r="D75" s="196">
        <v>4335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8746</v>
      </c>
      <c r="D76" s="598">
        <f>SUM(D68:D75)</f>
        <v>6997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7977</v>
      </c>
      <c r="H79" s="600">
        <f>H71+H73+H75+H77</f>
        <v>12897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116</v>
      </c>
      <c r="D89" s="196">
        <v>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116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8862</v>
      </c>
      <c r="D94" s="602">
        <f>D65+D76+D85+D92+D93</f>
        <v>7072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78155</v>
      </c>
      <c r="D95" s="604">
        <f>D94+D56</f>
        <v>50995</v>
      </c>
      <c r="E95" s="229" t="s">
        <v>942</v>
      </c>
      <c r="F95" s="489" t="s">
        <v>268</v>
      </c>
      <c r="G95" s="603">
        <f>G37+G40+G56+G79</f>
        <v>78155</v>
      </c>
      <c r="H95" s="604">
        <f>H37+H40+H56+H79</f>
        <v>50995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44279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Мария Александрова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1">
      <selection activeCell="G57" sqref="G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230</v>
      </c>
      <c r="D13" s="317">
        <v>110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/>
      <c r="E14" s="245" t="s">
        <v>285</v>
      </c>
      <c r="F14" s="240" t="s">
        <v>286</v>
      </c>
      <c r="G14" s="316">
        <v>70</v>
      </c>
      <c r="H14" s="317">
        <v>111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49</v>
      </c>
      <c r="E15" s="245" t="s">
        <v>79</v>
      </c>
      <c r="F15" s="240" t="s">
        <v>289</v>
      </c>
      <c r="G15" s="316">
        <v>3633</v>
      </c>
      <c r="H15" s="317">
        <v>2545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9</v>
      </c>
      <c r="E16" s="236" t="s">
        <v>52</v>
      </c>
      <c r="F16" s="264" t="s">
        <v>292</v>
      </c>
      <c r="G16" s="628">
        <f>SUM(G12:G15)</f>
        <v>3703</v>
      </c>
      <c r="H16" s="629">
        <f>SUM(H12:H15)</f>
        <v>2656</v>
      </c>
    </row>
    <row r="17" spans="1:8" ht="31.5">
      <c r="A17" s="194" t="s">
        <v>293</v>
      </c>
      <c r="B17" s="190" t="s">
        <v>294</v>
      </c>
      <c r="C17" s="316">
        <v>2465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415</v>
      </c>
      <c r="D19" s="317">
        <v>332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3155</v>
      </c>
      <c r="D22" s="629">
        <f>SUM(D12:D18)+D19</f>
        <v>500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1892</v>
      </c>
      <c r="H24" s="317">
        <v>360</v>
      </c>
    </row>
    <row r="25" spans="1:8" ht="31.5">
      <c r="A25" s="194" t="s">
        <v>316</v>
      </c>
      <c r="B25" s="237" t="s">
        <v>317</v>
      </c>
      <c r="C25" s="316">
        <v>2123</v>
      </c>
      <c r="D25" s="317">
        <v>2333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1892</v>
      </c>
      <c r="H27" s="629">
        <f>SUM(H22:H26)</f>
        <v>360</v>
      </c>
    </row>
    <row r="28" spans="1:8" ht="15.75">
      <c r="A28" s="194" t="s">
        <v>79</v>
      </c>
      <c r="B28" s="237" t="s">
        <v>327</v>
      </c>
      <c r="C28" s="316">
        <v>113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2236</v>
      </c>
      <c r="D29" s="629">
        <f>SUM(D25:D28)</f>
        <v>2336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5391</v>
      </c>
      <c r="D31" s="635">
        <f>D29+D22</f>
        <v>2836</v>
      </c>
      <c r="E31" s="251" t="s">
        <v>824</v>
      </c>
      <c r="F31" s="266" t="s">
        <v>331</v>
      </c>
      <c r="G31" s="253">
        <f>G16+G18+G27</f>
        <v>5595</v>
      </c>
      <c r="H31" s="254">
        <f>H16+H18+H27</f>
        <v>3016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204</v>
      </c>
      <c r="D33" s="244">
        <f>IF((H31-D31)&gt;0,H31-D31,0)</f>
        <v>180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5391</v>
      </c>
      <c r="D36" s="637">
        <f>D31-D34+D35</f>
        <v>2836</v>
      </c>
      <c r="E36" s="262" t="s">
        <v>346</v>
      </c>
      <c r="F36" s="256" t="s">
        <v>347</v>
      </c>
      <c r="G36" s="267">
        <f>G35-G34+G31</f>
        <v>5595</v>
      </c>
      <c r="H36" s="268">
        <f>H35-H34+H31</f>
        <v>3016</v>
      </c>
    </row>
    <row r="37" spans="1:8" ht="15.75">
      <c r="A37" s="261" t="s">
        <v>348</v>
      </c>
      <c r="B37" s="231" t="s">
        <v>349</v>
      </c>
      <c r="C37" s="634">
        <f>IF((G36-C36)&gt;0,G36-C36,0)</f>
        <v>204</v>
      </c>
      <c r="D37" s="635">
        <f>IF((H36-D36)&gt;0,H36-D36,0)</f>
        <v>180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204</v>
      </c>
      <c r="D42" s="244">
        <f>+IF((H36-D36-D38)&gt;0,H36-D36-D38,0)</f>
        <v>180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204</v>
      </c>
      <c r="D44" s="268">
        <f>IF(H42=0,IF(D42-D43&gt;0,D42-D43+H43,0),IF(H42-H43&lt;0,H43-H42+D42,0))</f>
        <v>180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5595</v>
      </c>
      <c r="D45" s="631">
        <f>D36+D38+D42</f>
        <v>3016</v>
      </c>
      <c r="E45" s="270" t="s">
        <v>373</v>
      </c>
      <c r="F45" s="272" t="s">
        <v>374</v>
      </c>
      <c r="G45" s="630">
        <f>G42+G36</f>
        <v>5595</v>
      </c>
      <c r="H45" s="631">
        <f>H42+H36</f>
        <v>3016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44279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Мария Александрова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3">
      <selection activeCell="C32" sqref="C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2518</v>
      </c>
      <c r="D11" s="196">
        <v>5348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-18070</v>
      </c>
      <c r="D12" s="196">
        <v>-1998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900</v>
      </c>
      <c r="D15" s="196">
        <v>-593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-43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-14725</v>
      </c>
      <c r="D21" s="659">
        <f>SUM(D11:D20)</f>
        <v>2679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-11040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-11040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12075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20051</v>
      </c>
      <c r="D37" s="196">
        <v>1910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-4227</v>
      </c>
      <c r="D38" s="196">
        <v>-1659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-2054</v>
      </c>
      <c r="D40" s="196">
        <v>-2882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-39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25806</v>
      </c>
      <c r="D43" s="661">
        <f>SUM(D35:D42)</f>
        <v>-2631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116</v>
      </c>
      <c r="D46" s="311">
        <f>D45+D44</f>
        <v>75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116</v>
      </c>
      <c r="D47" s="298">
        <v>75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44279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Мария Александрова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7021</v>
      </c>
      <c r="J13" s="584">
        <f>'1-Баланс'!H30+'1-Баланс'!H33</f>
        <v>-873</v>
      </c>
      <c r="K13" s="585"/>
      <c r="L13" s="584">
        <f>SUM(C13:K13)</f>
        <v>6798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7021</v>
      </c>
      <c r="J17" s="653">
        <f t="shared" si="2"/>
        <v>-873</v>
      </c>
      <c r="K17" s="653">
        <f t="shared" si="2"/>
        <v>0</v>
      </c>
      <c r="L17" s="584">
        <f t="shared" si="1"/>
        <v>6798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204</v>
      </c>
      <c r="J18" s="584">
        <f>+'1-Баланс'!G33</f>
        <v>0</v>
      </c>
      <c r="K18" s="585"/>
      <c r="L18" s="584">
        <f t="shared" si="1"/>
        <v>204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1150</v>
      </c>
      <c r="D30" s="316">
        <v>10912</v>
      </c>
      <c r="E30" s="316"/>
      <c r="F30" s="316"/>
      <c r="G30" s="316"/>
      <c r="H30" s="316"/>
      <c r="I30" s="316"/>
      <c r="J30" s="316"/>
      <c r="K30" s="316"/>
      <c r="L30" s="584">
        <f t="shared" si="1"/>
        <v>12062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7225</v>
      </c>
      <c r="J31" s="653">
        <f t="shared" si="6"/>
        <v>-873</v>
      </c>
      <c r="K31" s="653">
        <f t="shared" si="6"/>
        <v>0</v>
      </c>
      <c r="L31" s="584">
        <f t="shared" si="1"/>
        <v>19064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7225</v>
      </c>
      <c r="J34" s="587">
        <f t="shared" si="7"/>
        <v>-873</v>
      </c>
      <c r="K34" s="587">
        <f t="shared" si="7"/>
        <v>0</v>
      </c>
      <c r="L34" s="651">
        <f t="shared" si="1"/>
        <v>19064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44279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Мария Александрова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F12" sqref="F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9440</v>
      </c>
      <c r="D27" s="472"/>
      <c r="E27" s="472">
        <f>SUM(E12:E26)</f>
        <v>0</v>
      </c>
      <c r="F27" s="472">
        <f>SUM(F12:F26)</f>
        <v>9440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9440</v>
      </c>
      <c r="D79" s="472"/>
      <c r="E79" s="472">
        <f>E78+E61+E44+E27</f>
        <v>0</v>
      </c>
      <c r="F79" s="472">
        <f>F78+F61+F44+F27</f>
        <v>9440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44279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Мария Александрова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M13" sqref="M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1382</v>
      </c>
      <c r="F13" s="328"/>
      <c r="G13" s="329">
        <f t="shared" si="2"/>
        <v>1382</v>
      </c>
      <c r="H13" s="328"/>
      <c r="I13" s="328"/>
      <c r="J13" s="329">
        <f t="shared" si="3"/>
        <v>1382</v>
      </c>
      <c r="K13" s="328"/>
      <c r="L13" s="328">
        <v>2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1380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1382</v>
      </c>
      <c r="F19" s="330">
        <f>SUM(F11:F18)</f>
        <v>0</v>
      </c>
      <c r="G19" s="329">
        <f t="shared" si="2"/>
        <v>1382</v>
      </c>
      <c r="H19" s="330">
        <f>SUM(H11:H18)</f>
        <v>0</v>
      </c>
      <c r="I19" s="330">
        <f>SUM(I11:I18)</f>
        <v>0</v>
      </c>
      <c r="J19" s="329">
        <f t="shared" si="3"/>
        <v>1382</v>
      </c>
      <c r="K19" s="330">
        <f>SUM(K11:K18)</f>
        <v>0</v>
      </c>
      <c r="L19" s="330">
        <f>SUM(L11:L18)</f>
        <v>2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1380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43922</v>
      </c>
      <c r="E20" s="328">
        <v>15124</v>
      </c>
      <c r="F20" s="328">
        <v>2465</v>
      </c>
      <c r="G20" s="701">
        <f>D20+E20-F20</f>
        <v>56581</v>
      </c>
      <c r="H20" s="328">
        <v>1892</v>
      </c>
      <c r="I20" s="328">
        <v>0</v>
      </c>
      <c r="J20" s="701">
        <f>G20+H20-I20</f>
        <v>58473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58473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43922</v>
      </c>
      <c r="E42" s="349">
        <f>E19+E20+E21+E27+E40+E41</f>
        <v>16506</v>
      </c>
      <c r="F42" s="349">
        <f aca="true" t="shared" si="11" ref="F42:R42">F19+F20+F21+F27+F40+F41</f>
        <v>2465</v>
      </c>
      <c r="G42" s="349">
        <f t="shared" si="11"/>
        <v>57963</v>
      </c>
      <c r="H42" s="349">
        <f t="shared" si="11"/>
        <v>1892</v>
      </c>
      <c r="I42" s="349">
        <f t="shared" si="11"/>
        <v>0</v>
      </c>
      <c r="J42" s="349">
        <f t="shared" si="11"/>
        <v>59855</v>
      </c>
      <c r="K42" s="349">
        <f t="shared" si="11"/>
        <v>0</v>
      </c>
      <c r="L42" s="349">
        <f t="shared" si="11"/>
        <v>2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59853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44279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Мария Александрова Илиева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48">
      <selection activeCell="F63" sqref="F6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3373</v>
      </c>
      <c r="D30" s="368">
        <f>C30</f>
        <v>3373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2066</v>
      </c>
      <c r="D31" s="368">
        <f>C31</f>
        <v>2066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3307</v>
      </c>
      <c r="D40" s="362">
        <f>SUM(D41:D44)</f>
        <v>3307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3307</v>
      </c>
      <c r="D44" s="368">
        <f>C44</f>
        <v>3307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8746</v>
      </c>
      <c r="D45" s="438">
        <f>D26+D30+D31+D33+D32+D34+D35+D40</f>
        <v>8746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8746</v>
      </c>
      <c r="D46" s="444">
        <f>D45+D23+D21+D11</f>
        <v>8746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35114</v>
      </c>
      <c r="D58" s="138">
        <f>D59+D61</f>
        <v>0</v>
      </c>
      <c r="E58" s="136">
        <f t="shared" si="1"/>
        <v>35114</v>
      </c>
      <c r="F58" s="398">
        <f>F59+F61</f>
        <v>48985</v>
      </c>
    </row>
    <row r="59" spans="1:6" ht="15.75">
      <c r="A59" s="370" t="s">
        <v>671</v>
      </c>
      <c r="B59" s="135" t="s">
        <v>672</v>
      </c>
      <c r="C59" s="197">
        <f>'1-Баланс'!G45</f>
        <v>35114</v>
      </c>
      <c r="D59" s="197"/>
      <c r="E59" s="136">
        <f t="shared" si="1"/>
        <v>35114</v>
      </c>
      <c r="F59" s="196">
        <v>48985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16000</v>
      </c>
      <c r="D65" s="197"/>
      <c r="E65" s="136">
        <f t="shared" si="1"/>
        <v>16000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51114</v>
      </c>
      <c r="D68" s="435">
        <f>D54+D58+D63+D64+D65+D66</f>
        <v>0</v>
      </c>
      <c r="E68" s="436">
        <f t="shared" si="1"/>
        <v>51114</v>
      </c>
      <c r="F68" s="437">
        <f>F54+F58+F63+F64+F65+F66</f>
        <v>48985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3</v>
      </c>
      <c r="D76" s="197">
        <f>C76</f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7582</v>
      </c>
      <c r="D82" s="138">
        <f>SUM(D83:D86)</f>
        <v>7582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4047</v>
      </c>
      <c r="D84" s="197">
        <f>C84</f>
        <v>4047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3535</v>
      </c>
      <c r="D85" s="197">
        <v>3535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389</v>
      </c>
      <c r="D87" s="134">
        <f>SUM(D88:D92)+D96</f>
        <v>389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224</v>
      </c>
      <c r="D89" s="197">
        <f>'1-Баланс'!G64</f>
        <v>224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165</v>
      </c>
      <c r="D92" s="138">
        <f>SUM(D93:D95)</f>
        <v>165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165</v>
      </c>
      <c r="D95" s="197">
        <v>165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3</v>
      </c>
      <c r="D97" s="197">
        <f>'1-Баланс'!G69</f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7977</v>
      </c>
      <c r="D98" s="433">
        <f>D87+D82+D77+D73+D97</f>
        <v>7977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59091</v>
      </c>
      <c r="D99" s="427">
        <f>D98+D70+D68</f>
        <v>7977</v>
      </c>
      <c r="E99" s="427">
        <f>E98+E70+E68</f>
        <v>51114</v>
      </c>
      <c r="F99" s="428">
        <f>F98+F70+F68</f>
        <v>48985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44279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Мария Александрова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44279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Мария Александрова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2021-03-31T11:00:10Z</dcterms:modified>
  <cp:category/>
  <cp:version/>
  <cp:contentType/>
  <cp:contentStatus/>
</cp:coreProperties>
</file>