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320" windowHeight="5415" tabRatio="920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<sst xmlns="http://schemas.openxmlformats.org/spreadsheetml/2006/main" count="4311" uniqueCount="1000">
  <si>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</si>
  <si>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</si>
  <si>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</si>
  <si>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</si>
  <si>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</si>
  <si>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</si>
  <si>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</si>
  <si>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</si>
  <si>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</si>
  <si>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</si>
  <si>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</si>
  <si>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</si>
  <si>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</si>
  <si>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</si>
  <si>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</si>
  <si>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</si>
  <si>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</si>
  <si>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</si>
  <si>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</si>
  <si>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</si>
  <si>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</si>
  <si>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</si>
  <si>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</si>
  <si>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</si>
  <si>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</si>
  <si>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</si>
  <si>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</si>
  <si>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</si>
  <si>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</si>
  <si>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</si>
  <si>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</si>
  <si>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</si>
  <si>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</si>
  <si>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</si>
  <si>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</si>
  <si>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</si>
  <si>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</si>
  <si>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</si>
  <si>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</si>
  <si>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</si>
  <si>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</si>
  <si>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</si>
  <si>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</si>
  <si>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</si>
  <si>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</si>
  <si>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</si>
  <si>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</si>
  <si>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</si>
  <si>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</si>
  <si>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</si>
  <si>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</si>
  <si>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</si>
  <si>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</si>
  <si>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</si>
  <si>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</si>
  <si>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</si>
  <si>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</si>
  <si>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</si>
  <si>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</si>
  <si>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</si>
  <si>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</si>
  <si>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</si>
  <si>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</si>
  <si>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</si>
  <si>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</si>
  <si>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</si>
  <si>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</si>
  <si>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</si>
  <si>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</si>
  <si>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</si>
  <si>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</si>
  <si>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</si>
  <si>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</si>
  <si>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</si>
  <si>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</si>
  <si>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</si>
  <si>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</si>
  <si>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</si>
  <si>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</si>
  <si>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</si>
  <si>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</si>
  <si>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</si>
  <si>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</si>
  <si>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</si>
  <si>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</si>
  <si>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</si>
  <si>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</si>
  <si>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</si>
  <si>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</si>
  <si>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</si>
  <si>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</si>
  <si>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</si>
  <si>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</si>
  <si>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</si>
  <si>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</si>
  <si>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</si>
  <si>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</si>
  <si>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</si>
  <si>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</si>
  <si>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</si>
  <si>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</si>
  <si>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</si>
  <si>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</si>
  <si>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</si>
  <si>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</si>
  <si>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</si>
  <si>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</si>
  <si>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</si>
  <si>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</si>
  <si>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</si>
  <si>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</si>
  <si>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</si>
  <si>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</si>
  <si>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</si>
  <si>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</si>
  <si>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</si>
  <si>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</si>
  <si>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</si>
  <si>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</si>
  <si>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</si>
  <si>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</si>
  <si>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</si>
  <si>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</si>
  <si>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</si>
  <si>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</si>
  <si>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</si>
  <si>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</si>
  <si>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</si>
  <si>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</si>
  <si>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</si>
  <si>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</si>
  <si>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</si>
  <si>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</si>
  <si>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</si>
  <si>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</si>
  <si>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</si>
  <si>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</si>
  <si>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</si>
  <si>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</si>
  <si>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</si>
  <si>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</si>
  <si>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</si>
  <si>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</si>
  <si>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</si>
  <si>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</si>
  <si>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</si>
  <si>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</si>
  <si>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</si>
  <si>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</si>
  <si>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</si>
  <si>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</si>
  <si>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</si>
  <si>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</si>
  <si>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</si>
  <si>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</si>
  <si>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</si>
  <si>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</si>
  <si>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</si>
  <si>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</si>
  <si>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</si>
  <si>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</si>
  <si>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</si>
  <si>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</si>
  <si>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</si>
  <si>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</si>
  <si>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</si>
  <si>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</si>
  <si>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</si>
  <si>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</si>
  <si>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</si>
  <si>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</si>
  <si>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</si>
  <si>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</si>
  <si>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</si>
  <si>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</si>
  <si>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</si>
  <si>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</si>
  <si>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</si>
  <si>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</si>
  <si>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</si>
  <si>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</si>
  <si>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</si>
  <si>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</si>
  <si>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</si>
  <si>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</si>
  <si>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</si>
  <si>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</si>
  <si>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</si>
  <si>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</si>
  <si>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</si>
  <si>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</si>
  <si>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</si>
  <si>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</si>
  <si>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</si>
  <si>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</si>
  <si>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</si>
  <si>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</si>
  <si>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</si>
  <si>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</si>
  <si>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</si>
  <si>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</si>
  <si>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</si>
  <si>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</si>
  <si>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</si>
  <si>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</si>
  <si>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</si>
  <si>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</si>
  <si>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</si>
  <si>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</si>
  <si>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</si>
  <si>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</si>
  <si>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</si>
  <si>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</si>
  <si>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</si>
  <si>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</si>
  <si>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</si>
  <si>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</si>
  <si>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</si>
  <si>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</si>
  <si>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</si>
  <si>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</si>
  <si>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</si>
  <si>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</si>
  <si>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</si>
  <si>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</si>
  <si>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</si>
  <si>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</si>
  <si>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</si>
  <si>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</si>
  <si>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</si>
  <si>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</si>
  <si>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</si>
  <si>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</si>
  <si>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</si>
  <si>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</si>
  <si>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</si>
  <si>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</si>
  <si>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</si>
  <si>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</si>
  <si>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</si>
  <si>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</si>
  <si>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</si>
  <si>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</si>
  <si>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</si>
  <si>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</si>
  <si>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</si>
  <si>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</si>
  <si>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</si>
  <si>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</si>
  <si>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</si>
  <si>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</si>
  <si>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</si>
  <si>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</si>
  <si>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</si>
  <si>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</si>
  <si>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</si>
  <si>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</si>
  <si>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</si>
  <si>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</si>
  <si>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</si>
  <si>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</si>
  <si>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</si>
  <si>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</si>
  <si>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</si>
  <si>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</si>
  <si>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</si>
  <si>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</si>
  <si>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</si>
  <si>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</si>
  <si>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</si>
  <si>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</si>
  <si>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</si>
  <si>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</si>
  <si>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</si>
  <si>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</si>
  <si>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</si>
  <si>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</si>
  <si>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</si>
  <si>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</si>
  <si>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</si>
  <si>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</si>
  <si>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</si>
  <si>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</si>
  <si>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</si>
  <si>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</si>
  <si>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</si>
  <si>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</si>
  <si>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</si>
  <si>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</si>
  <si>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</si>
  <si>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</si>
  <si>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</si>
  <si>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</si>
  <si>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</si>
  <si>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</si>
  <si>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</si>
  <si>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</si>
  <si>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</si>
  <si>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</si>
  <si>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</si>
  <si>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</si>
  <si>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</si>
  <si>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</si>
  <si>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</si>
  <si>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</si>
  <si>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</si>
  <si>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</si>
  <si>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</si>
  <si>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</si>
  <si>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</si>
  <si>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</si>
  <si>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</si>
  <si>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</si>
  <si>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</si>
  <si>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</si>
  <si>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</si>
  <si>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</si>
  <si>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</si>
  <si>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</si>
  <si>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</si>
  <si>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</si>
  <si>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</si>
  <si>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</si>
  <si>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</si>
  <si>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</si>
  <si>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</si>
  <si>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</si>
  <si>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</si>
  <si>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</si>
  <si>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</si>
  <si>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</si>
  <si>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</si>
  <si>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</si>
  <si>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</si>
  <si>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</si>
  <si>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</si>
  <si>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</si>
  <si>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</si>
  <si>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</si>
  <si>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</si>
  <si>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</si>
  <si>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</si>
  <si>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</si>
  <si>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</si>
  <si>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</si>
  <si>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</si>
  <si>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</si>
  <si>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</si>
  <si>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</si>
  <si>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</si>
  <si>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</si>
  <si>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</si>
  <si>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</si>
  <si>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</si>
  <si>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</si>
  <si>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</si>
  <si>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</si>
  <si>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</si>
  <si>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</si>
  <si>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</si>
  <si>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</si>
  <si>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</si>
  <si>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</si>
  <si>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</si>
  <si>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</si>
  <si>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</si>
  <si>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</si>
  <si>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</si>
  <si>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</si>
  <si>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</si>
  <si>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</si>
  <si>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</si>
  <si>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</si>
  <si>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</si>
  <si>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</si>
  <si>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</si>
  <si>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</si>
  <si>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</si>
  <si>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</si>
  <si>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</si>
  <si>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</si>
  <si>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</si>
  <si>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</si>
  <si>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</si>
  <si>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</si>
  <si>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</si>
  <si>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</si>
  <si>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</si>
  <si>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</si>
  <si>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</si>
  <si>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</si>
  <si>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</si>
  <si>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</si>
  <si>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</si>
  <si>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</si>
  <si>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</si>
  <si>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</si>
  <si>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</si>
  <si>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</si>
  <si>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</si>
  <si>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</si>
  <si>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</si>
  <si>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</si>
  <si>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</si>
  <si>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</si>
  <si>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</si>
  <si>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</si>
  <si>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</si>
  <si>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</si>
  <si>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</si>
  <si>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</si>
  <si>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</si>
  <si>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</si>
  <si>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</si>
  <si>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</si>
  <si>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</si>
  <si>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</si>
  <si>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</si>
  <si>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</si>
  <si>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</si>
  <si>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</si>
  <si>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</si>
  <si>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</si>
  <si>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</si>
  <si>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</si>
  <si>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</si>
  <si>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</si>
  <si>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</si>
  <si>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</si>
  <si>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</si>
  <si>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</si>
  <si>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</si>
  <si>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</si>
  <si>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</si>
  <si>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</si>
  <si>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</si>
  <si>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</si>
  <si>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</si>
  <si>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</si>
  <si>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</si>
  <si>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</si>
  <si>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</si>
  <si>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</si>
  <si>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</si>
  <si>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</si>
  <si>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</si>
  <si>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</si>
  <si>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</si>
  <si>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</si>
  <si>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</si>
  <si>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</si>
  <si>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</si>
  <si>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</si>
  <si>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</si>
  <si>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</si>
  <si>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</si>
  <si>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</si>
  <si>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</si>
  <si>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</si>
  <si>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</si>
  <si>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</si>
  <si>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</si>
  <si>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</si>
  <si>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</si>
  <si>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</si>
  <si>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</si>
  <si>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</si>
  <si>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</si>
  <si>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</si>
  <si>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</si>
  <si>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</si>
  <si>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</si>
  <si>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</si>
  <si>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</si>
  <si>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</si>
  <si>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</si>
  <si>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</si>
  <si>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</si>
  <si>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</si>
  <si>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</si>
  <si>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</si>
  <si>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</si>
  <si>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</si>
  <si>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</si>
  <si>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</si>
  <si>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</si>
  <si>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</si>
  <si>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</si>
  <si>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</si>
  <si>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</si>
  <si>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</si>
  <si>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</si>
  <si>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</si>
  <si>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</si>
  <si>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</si>
  <si>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</si>
  <si>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</si>
  <si>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</si>
  <si>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</si>
  <si>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</si>
  <si>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</si>
  <si>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</si>
  <si>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</si>
  <si>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</si>
  <si>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</si>
  <si>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</si>
  <si>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</si>
  <si>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</si>
  <si>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</si>
  <si>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</si>
  <si>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</si>
  <si>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</si>
  <si>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</si>
  <si>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</si>
  <si>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</si>
  <si>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</si>
  <si>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</si>
  <si>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</si>
  <si>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</si>
  <si>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</si>
  <si>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</si>
  <si>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</si>
  <si>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</si>
  <si>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</si>
  <si>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</si>
  <si>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</si>
  <si>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</si>
  <si>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</si>
  <si>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</si>
  <si>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</si>
  <si>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</si>
  <si>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</si>
  <si>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</si>
  <si>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</si>
  <si>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</si>
  <si>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</si>
  <si>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</si>
  <si>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</si>
  <si>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</si>
  <si>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</si>
  <si>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</si>
  <si>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</si>
  <si>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</si>
  <si>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</si>
  <si>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</si>
  <si>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</si>
  <si>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</si>
  <si>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</si>
  <si>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</si>
  <si>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</si>
  <si>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</si>
  <si>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</si>
  <si>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</si>
  <si>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</si>
  <si>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</si>
  <si>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</si>
  <si>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</si>
  <si>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</si>
  <si>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</si>
  <si>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</si>
  <si>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</si>
  <si>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</si>
  <si>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</si>
  <si>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</si>
  <si>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</si>
  <si>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</si>
  <si>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</si>
  <si>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</si>
  <si>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</si>
  <si>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</si>
  <si>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</si>
  <si>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</si>
  <si>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</si>
  <si>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</si>
  <si>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</si>
  <si>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</si>
  <si>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</si>
  <si>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</si>
  <si>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</si>
  <si>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</si>
  <si>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</si>
  <si>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</si>
  <si>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</si>
  <si>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</si>
  <si>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</si>
  <si>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</si>
  <si>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</si>
  <si>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</si>
  <si>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</si>
  <si>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</si>
  <si>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</si>
  <si>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</si>
  <si>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</si>
  <si>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</si>
  <si>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</si>
  <si>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</si>
  <si>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</si>
  <si>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</si>
  <si>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</si>
  <si>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</si>
  <si>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</si>
  <si>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</si>
  <si>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</si>
  <si>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</si>
  <si>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</si>
  <si>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</si>
  <si>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</si>
  <si>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</si>
  <si>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</si>
  <si>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</si>
  <si>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</si>
  <si>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</si>
  <si>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</si>
  <si>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</si>
  <si>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</si>
  <si>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</si>
  <si>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</si>
  <si>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</si>
  <si>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</si>
  <si>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</si>
  <si>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</si>
  <si>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</si>
  <si>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</si>
  <si>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</si>
  <si>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</si>
  <si>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</si>
  <si>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</si>
  <si>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</si>
  <si>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</si>
  <si>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</si>
  <si>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</si>
  <si>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</si>
  <si>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</si>
  <si>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</si>
  <si>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</si>
  <si>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</si>
  <si>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</si>
  <si>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</si>
  <si>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</si>
  <si>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</si>
  <si>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</si>
  <si>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</si>
  <si>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</si>
  <si>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</si>
  <si>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</si>
  <si>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</si>
  <si>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</si>
  <si>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</si>
  <si>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</si>
  <si>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</si>
  <si>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</si>
  <si>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</si>
  <si>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</si>
  <si>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</si>
  <si>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</si>
  <si>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</si>
  <si>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</si>
  <si>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</si>
  <si>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</si>
  <si>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</si>
  <si>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</si>
  <si>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</si>
  <si>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</si>
  <si>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</si>
  <si>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</si>
  <si>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</si>
  <si>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</si>
  <si>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</si>
  <si>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</si>
  <si>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</si>
  <si>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</si>
  <si>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</si>
  <si>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</si>
  <si>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</si>
  <si>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</si>
  <si>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</si>
  <si>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</si>
  <si>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</si>
  <si>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</si>
  <si>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</si>
  <si>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</si>
  <si>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</si>
  <si>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</si>
  <si>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</si>
  <si>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</si>
  <si>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</si>
  <si>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</si>
  <si>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</si>
  <si>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</si>
  <si>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</si>
  <si>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</si>
  <si>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</si>
  <si>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</si>
  <si>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</si>
  <si>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</si>
  <si>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</si>
  <si>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</si>
  <si>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</si>
  <si>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</si>
  <si>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</si>
  <si>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</si>
  <si>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</si>
  <si>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</si>
  <si>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</si>
  <si>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</si>
  <si>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</si>
  <si>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</si>
  <si>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</si>
  <si>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</si>
  <si>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</si>
  <si>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</si>
  <si>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</si>
  <si>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</si>
  <si>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</si>
  <si>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</si>
  <si>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</si>
  <si>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</si>
  <si>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</si>
  <si>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</si>
  <si>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</si>
  <si>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</si>
  <si>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</si>
  <si>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</si>
  <si>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</si>
  <si>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</si>
  <si>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</si>
  <si>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</si>
  <si>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</si>
  <si>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</si>
  <si>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</si>
  <si>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</si>
  <si>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</si>
  <si>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</si>
  <si>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</si>
  <si>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</si>
  <si>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</si>
  <si>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</si>
  <si>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</si>
  <si>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</si>
  <si>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</si>
  <si>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</si>
  <si>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</si>
  <si>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</si>
  <si>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</si>
  <si>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</si>
  <si>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</si>
  <si>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</si>
  <si>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</si>
  <si>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</si>
  <si>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</si>
  <si>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</si>
  <si>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</si>
  <si>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</si>
  <si>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</si>
  <si>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</si>
  <si>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</si>
  <si>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</si>
  <si>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</si>
  <si>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</si>
  <si>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</si>
  <si>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</si>
  <si>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</si>
  <si>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</si>
  <si>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</si>
  <si>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</si>
  <si>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</si>
  <si>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</si>
  <si>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</si>
  <si>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</si>
  <si>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</si>
  <si>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</si>
  <si>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</si>
  <si>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</si>
  <si>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</si>
  <si>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</si>
  <si>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</si>
  <si>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</si>
  <si>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</si>
  <si>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</si>
  <si>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</si>
  <si>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</si>
  <si>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</si>
  <si>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</si>
  <si>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</si>
  <si>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</si>
  <si>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</si>
  <si>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</si>
  <si>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</si>
  <si>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</si>
  <si>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</si>
  <si>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</si>
  <si>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</si>
  <si>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</si>
  <si>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</si>
  <si>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</si>
  <si>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</si>
  <si>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</si>
  <si>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</si>
  <si>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</si>
  <si>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</si>
  <si>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</si>
  <si>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</si>
  <si>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</si>
  <si>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</si>
  <si>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</si>
  <si>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</si>
  <si>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</si>
  <si>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</si>
  <si>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</si>
  <si>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</si>
  <si>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</si>
  <si>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</si>
  <si>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</si>
  <si>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</si>
  <si>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</si>
  <si>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</si>
  <si>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</si>
  <si>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</si>
  <si>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</si>
  <si>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</si>
  <si>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</si>
  <si>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</si>
  <si>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</si>
  <si>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</si>
  <si>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</si>
  <si>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</si>
  <si>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</si>
  <si>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</si>
  <si>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</si>
  <si>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</si>
  <si>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</si>
  <si>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</si>
  <si>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</si>
  <si>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</si>
  <si>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</si>
  <si>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</si>
  <si>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</si>
  <si>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</si>
  <si>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</si>
  <si>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</si>
  <si>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</si>
  <si>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</si>
  <si>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</si>
  <si>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</si>
  <si>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</si>
  <si>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</si>
  <si>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</si>
  <si>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</si>
  <si>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</si>
  <si>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</si>
  <si>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</si>
  <si>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</si>
  <si>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</si>
  <si>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</si>
  <si>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</si>
  <si>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</si>
  <si>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</si>
  <si>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</si>
  <si>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</si>
  <si>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</si>
  <si>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</si>
  <si>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</si>
  <si>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</si>
  <si>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</si>
  <si>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</si>
  <si>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</si>
  <si>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</si>
  <si>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</si>
  <si>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</si>
  <si>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</si>
  <si>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</si>
  <si>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</si>
  <si>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</si>
  <si>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</si>
  <si>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</si>
  <si>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</si>
  <si>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</si>
  <si>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</si>
  <si>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</si>
  <si>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</si>
  <si>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</si>
  <si>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</si>
  <si>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</si>
  <si>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</si>
  <si>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</si>
  <si>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</si>
  <si>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</si>
  <si>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</si>
  <si>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</si>
  <si>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</si>
  <si>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</si>
  <si>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</si>
  <si>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</si>
  <si>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</si>
  <si>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</si>
  <si>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</si>
  <si>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</si>
  <si>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</si>
  <si>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</si>
  <si>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</si>
  <si>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</si>
  <si>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</si>
  <si>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</si>
  <si>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</si>
  <si>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</si>
  <si>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</si>
  <si>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</si>
  <si>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</si>
  <si>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</si>
  <si>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</si>
  <si>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</si>
  <si>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</si>
  <si>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</si>
  <si>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</si>
  <si>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</si>
  <si>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</si>
  <si>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</si>
  <si>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</si>
  <si>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</si>
  <si>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</si>
  <si>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</si>
  <si>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</si>
  <si>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</si>
  <si>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</si>
  <si>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</si>
  <si>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</si>
  <si>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</si>
  <si>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</si>
  <si>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</si>
  <si>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</si>
  <si>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</si>
  <si>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</si>
  <si>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</si>
  <si>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</si>
  <si>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</si>
  <si>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</si>
  <si>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</si>
  <si>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</si>
  <si>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</si>
  <si>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</si>
  <si>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</si>
  <si>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</si>
  <si>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</si>
  <si>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</si>
  <si>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</si>
  <si>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</si>
  <si>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</si>
  <si>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</si>
  <si>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</si>
  <si>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</si>
  <si>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</si>
  <si>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</si>
  <si>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</si>
  <si>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</si>
  <si>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</si>
  <si>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</si>
  <si>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</si>
  <si>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</si>
  <si>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</si>
  <si>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</si>
  <si>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</si>
  <si>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</si>
  <si>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</si>
  <si>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</si>
  <si>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</si>
  <si>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</si>
  <si>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</si>
  <si>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</si>
  <si>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</si>
  <si>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</si>
  <si>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</si>
  <si>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</si>
  <si>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</si>
  <si>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</si>
  <si>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</si>
  <si>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</si>
  <si>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</si>
  <si>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</si>
  <si>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</si>
  <si>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</si>
  <si>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</si>
  <si>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</si>
  <si>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</si>
  <si>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</si>
  <si>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</si>
  <si>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</si>
  <si>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</si>
  <si>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</si>
  <si>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</si>
  <si>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</si>
  <si>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</si>
  <si>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</si>
  <si>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</si>
  <si>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</si>
  <si>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</si>
  <si>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</si>
  <si>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</si>
  <si>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</si>
  <si>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</si>
  <si>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Силвия Душкова Николова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</si>
</sst>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43738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43766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Душкова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43647</v>
      </c>
    </row>
    <row r="10" spans="1:2" ht="15.75">
      <c r="A10" s="7" t="s">
        <v>2</v>
      </c>
      <c r="B10" s="578">
        <v>43738</v>
      </c>
    </row>
    <row r="11" spans="1:2" ht="15.75">
      <c r="A11" s="7" t="s">
        <v>977</v>
      </c>
      <c r="B11" s="578">
        <v>43766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01.07.2019 г. до 30.09.2019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51813</v>
      </c>
      <c r="D6" s="675">
        <f aca="true" t="shared" si="0" ref="D6:D15">C6-E6</f>
        <v>0</v>
      </c>
      <c r="E6" s="674">
        <f>'1-Баланс'!G95</f>
        <v>51813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6929</v>
      </c>
      <c r="D7" s="675">
        <f t="shared" si="0"/>
        <v>6279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311</v>
      </c>
      <c r="D8" s="675">
        <f t="shared" si="0"/>
        <v>0</v>
      </c>
      <c r="E8" s="674">
        <f>ABS('2-Отчет за доходите'!C44)-ABS('2-Отчет за доходите'!G44)</f>
        <v>311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</v>
      </c>
      <c r="D9" s="675">
        <f t="shared" si="0"/>
        <v>0</v>
      </c>
      <c r="E9" s="674">
        <f>'3-Отчет за паричния поток'!C45</f>
        <v>27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134</v>
      </c>
      <c r="D10" s="675">
        <f t="shared" si="0"/>
        <v>0</v>
      </c>
      <c r="E10" s="674">
        <f>'3-Отчет за паричния поток'!C46</f>
        <v>134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6929</v>
      </c>
      <c r="D11" s="675">
        <f t="shared" si="0"/>
        <v>0</v>
      </c>
      <c r="E11" s="674">
        <f>'4-Отчет за собствения капитал'!L34</f>
        <v>6929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0.14471847370870172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0.04488382161928128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0.006928972462347385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0.006002354621427055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1.1564386317907445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3.4195863233431827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3.4195863233431827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0.056563951034191644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0.056563951034191644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0.04916270131771596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0.04147607743230464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0.8598616616778578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6.477702410160196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0.8662690830486558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1945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0.28070428633280414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0.8460200086994345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23.076606683804627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43712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43712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3185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4424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358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7967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134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134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8101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51813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5968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6841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-873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311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6279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6929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22515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42515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42515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1585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757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422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328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27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2369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2369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51813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86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170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305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1634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49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1683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1988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311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1988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311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311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311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2299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101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2048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2149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150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2299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2299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2299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2177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-101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-52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-546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1462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-1560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850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-710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1600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-922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-1323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-645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107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134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134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6841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6841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311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7152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7152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-873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-873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6618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6618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311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6929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6929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42000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42000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1562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1562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43562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43562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150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150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43712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43712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43712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43712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3185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4424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358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358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7967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7967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3185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4424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358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358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7967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7967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22515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22515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42515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1183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1183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378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378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1182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422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755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755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27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2776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45291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1183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1183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378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378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1182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422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755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755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27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2776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2776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22515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22515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42515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42515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71" sqref="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43712</v>
      </c>
      <c r="D21" s="477">
        <v>42000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5968</v>
      </c>
      <c r="H28" s="596">
        <f>SUM(H29:H31)</f>
        <v>3939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6841</v>
      </c>
      <c r="H29" s="196">
        <v>4812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-873</v>
      </c>
      <c r="H30" s="196">
        <v>-873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311</v>
      </c>
      <c r="H32" s="196">
        <v>2029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6279</v>
      </c>
      <c r="H34" s="598">
        <f>H28+H32+H33</f>
        <v>5968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6929</v>
      </c>
      <c r="H37" s="600">
        <f>H26+H18+H34</f>
        <v>6618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22515</v>
      </c>
      <c r="H45" s="196">
        <v>20915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42515</v>
      </c>
      <c r="H50" s="596">
        <f>SUM(H44:H49)</f>
        <v>40915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43712</v>
      </c>
      <c r="D56" s="602">
        <f>D20+D21+D22+D28+D33+D46+D52+D54+D55</f>
        <v>42000</v>
      </c>
      <c r="E56" s="100" t="s">
        <v>850</v>
      </c>
      <c r="F56" s="99" t="s">
        <v>172</v>
      </c>
      <c r="G56" s="599">
        <f>G50+G52+G53+G54+G55</f>
        <v>42515</v>
      </c>
      <c r="H56" s="600">
        <f>H50+H52+H53+H54+H55</f>
        <v>40915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1585</v>
      </c>
      <c r="H59" s="196">
        <v>2159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757</v>
      </c>
      <c r="H61" s="596">
        <f>SUM(H62:H68)</f>
        <v>839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6</v>
      </c>
      <c r="H62" s="196">
        <v>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0</v>
      </c>
      <c r="D64" s="196"/>
      <c r="E64" s="89" t="s">
        <v>199</v>
      </c>
      <c r="F64" s="93" t="s">
        <v>200</v>
      </c>
      <c r="G64" s="197">
        <v>422</v>
      </c>
      <c r="H64" s="196">
        <v>109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328</v>
      </c>
      <c r="H68" s="196">
        <v>717</v>
      </c>
    </row>
    <row r="69" spans="1:8" ht="15.75">
      <c r="A69" s="89" t="s">
        <v>210</v>
      </c>
      <c r="B69" s="91" t="s">
        <v>211</v>
      </c>
      <c r="C69" s="197">
        <v>3185</v>
      </c>
      <c r="D69" s="196">
        <v>4135</v>
      </c>
      <c r="E69" s="201" t="s">
        <v>79</v>
      </c>
      <c r="F69" s="93" t="s">
        <v>216</v>
      </c>
      <c r="G69" s="197">
        <v>27</v>
      </c>
      <c r="H69" s="196">
        <v>6</v>
      </c>
    </row>
    <row r="70" spans="1:8" ht="15.75">
      <c r="A70" s="89" t="s">
        <v>214</v>
      </c>
      <c r="B70" s="91" t="s">
        <v>215</v>
      </c>
      <c r="C70" s="197">
        <v>4424</v>
      </c>
      <c r="D70" s="196">
        <v>4333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2369</v>
      </c>
      <c r="H71" s="598">
        <f>H59+H60+H61+H69+H70</f>
        <v>3004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358</v>
      </c>
      <c r="D75" s="196">
        <v>42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7967</v>
      </c>
      <c r="D76" s="598">
        <f>SUM(D68:D75)</f>
        <v>8510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2369</v>
      </c>
      <c r="H79" s="600">
        <f>H71+H73+H75+H77</f>
        <v>3004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134</v>
      </c>
      <c r="D89" s="196">
        <v>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134</v>
      </c>
      <c r="D92" s="598">
        <f>SUM(D88:D91)</f>
        <v>27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8101</v>
      </c>
      <c r="D94" s="602">
        <f>D65+D76+D85+D92+D93</f>
        <v>8537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51813</v>
      </c>
      <c r="D95" s="604">
        <f>D94+D56</f>
        <v>50537</v>
      </c>
      <c r="E95" s="229" t="s">
        <v>942</v>
      </c>
      <c r="F95" s="489" t="s">
        <v>268</v>
      </c>
      <c r="G95" s="603">
        <f>G37+G40+G56+G79</f>
        <v>51813</v>
      </c>
      <c r="H95" s="604">
        <f>H37+H40+H56+H79</f>
        <v>50537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43766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Силвия Душкова Николова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Антония Стоянова Видинлиева 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3">
      <selection activeCell="G18" sqref="G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86</v>
      </c>
      <c r="D13" s="317">
        <v>58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101</v>
      </c>
      <c r="H14" s="317">
        <v>79</v>
      </c>
    </row>
    <row r="15" spans="1:8" ht="15.75">
      <c r="A15" s="194" t="s">
        <v>287</v>
      </c>
      <c r="B15" s="190" t="s">
        <v>288</v>
      </c>
      <c r="C15" s="316">
        <v>40</v>
      </c>
      <c r="D15" s="317">
        <v>39</v>
      </c>
      <c r="E15" s="245" t="s">
        <v>79</v>
      </c>
      <c r="F15" s="240" t="s">
        <v>289</v>
      </c>
      <c r="G15" s="316">
        <v>2048</v>
      </c>
      <c r="H15" s="317">
        <v>510</v>
      </c>
    </row>
    <row r="16" spans="1:8" ht="15.75">
      <c r="A16" s="194" t="s">
        <v>290</v>
      </c>
      <c r="B16" s="190" t="s">
        <v>291</v>
      </c>
      <c r="C16" s="316">
        <v>9</v>
      </c>
      <c r="D16" s="317">
        <v>8</v>
      </c>
      <c r="E16" s="236" t="s">
        <v>52</v>
      </c>
      <c r="F16" s="264" t="s">
        <v>292</v>
      </c>
      <c r="G16" s="628">
        <f>SUM(G12:G15)</f>
        <v>2149</v>
      </c>
      <c r="H16" s="629">
        <f>SUM(H12:H15)</f>
        <v>589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170</v>
      </c>
      <c r="D19" s="317">
        <v>150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305</v>
      </c>
      <c r="D22" s="629">
        <f>SUM(D12:D18)+D19</f>
        <v>255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150</v>
      </c>
      <c r="H24" s="317">
        <v>2256</v>
      </c>
    </row>
    <row r="25" spans="1:8" ht="31.5">
      <c r="A25" s="194" t="s">
        <v>316</v>
      </c>
      <c r="B25" s="237" t="s">
        <v>317</v>
      </c>
      <c r="C25" s="316">
        <v>1634</v>
      </c>
      <c r="D25" s="317">
        <v>1491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150</v>
      </c>
      <c r="H27" s="629">
        <f>SUM(H22:H26)</f>
        <v>2256</v>
      </c>
    </row>
    <row r="28" spans="1:8" ht="15.75">
      <c r="A28" s="194" t="s">
        <v>79</v>
      </c>
      <c r="B28" s="237" t="s">
        <v>327</v>
      </c>
      <c r="C28" s="316">
        <v>49</v>
      </c>
      <c r="D28" s="317">
        <v>46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1683</v>
      </c>
      <c r="D29" s="629">
        <f>SUM(D25:D28)</f>
        <v>1537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1988</v>
      </c>
      <c r="D31" s="635">
        <f>D29+D22</f>
        <v>1792</v>
      </c>
      <c r="E31" s="251" t="s">
        <v>824</v>
      </c>
      <c r="F31" s="266" t="s">
        <v>331</v>
      </c>
      <c r="G31" s="253">
        <f>G16+G18+G27</f>
        <v>2299</v>
      </c>
      <c r="H31" s="254">
        <f>H16+H18+H27</f>
        <v>2845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311</v>
      </c>
      <c r="D33" s="244">
        <f>IF((H31-D31)&gt;0,H31-D31,0)</f>
        <v>1053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1988</v>
      </c>
      <c r="D36" s="637">
        <f>D31-D34+D35</f>
        <v>1792</v>
      </c>
      <c r="E36" s="262" t="s">
        <v>346</v>
      </c>
      <c r="F36" s="256" t="s">
        <v>347</v>
      </c>
      <c r="G36" s="267">
        <f>G35-G34+G31</f>
        <v>2299</v>
      </c>
      <c r="H36" s="268">
        <f>H35-H34+H31</f>
        <v>2845</v>
      </c>
    </row>
    <row r="37" spans="1:8" ht="15.75">
      <c r="A37" s="261" t="s">
        <v>348</v>
      </c>
      <c r="B37" s="231" t="s">
        <v>349</v>
      </c>
      <c r="C37" s="634">
        <f>IF((G36-C36)&gt;0,G36-C36,0)</f>
        <v>311</v>
      </c>
      <c r="D37" s="635">
        <f>IF((H36-D36)&gt;0,H36-D36,0)</f>
        <v>1053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311</v>
      </c>
      <c r="D42" s="244">
        <f>+IF((H36-D36-D38)&gt;0,H36-D36-D38,0)</f>
        <v>1053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311</v>
      </c>
      <c r="D44" s="268">
        <f>IF(H42=0,IF(D42-D43&gt;0,D42-D43+H43,0),IF(H42-H43&lt;0,H43-H42+D42,0))</f>
        <v>1053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2299</v>
      </c>
      <c r="D45" s="631">
        <f>D36+D38+D42</f>
        <v>2845</v>
      </c>
      <c r="E45" s="270" t="s">
        <v>373</v>
      </c>
      <c r="F45" s="272" t="s">
        <v>374</v>
      </c>
      <c r="G45" s="630">
        <f>G42+G36</f>
        <v>2299</v>
      </c>
      <c r="H45" s="631">
        <f>H42+H36</f>
        <v>2845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43766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Силвия Душкова Николова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Антония Стоянова Видинлиева 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2177</v>
      </c>
      <c r="D11" s="196">
        <v>952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-101</v>
      </c>
      <c r="D12" s="196">
        <v>-620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-52</v>
      </c>
      <c r="D14" s="196">
        <v>-45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-546</v>
      </c>
      <c r="D15" s="196">
        <v>761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-16</v>
      </c>
      <c r="D20" s="196">
        <v>-12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1462</v>
      </c>
      <c r="D21" s="659">
        <f>SUM(D11:D20)</f>
        <v>1036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-1560</v>
      </c>
      <c r="D23" s="196">
        <v>-6864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850</v>
      </c>
      <c r="D32" s="196">
        <v>-1768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-710</v>
      </c>
      <c r="D33" s="659">
        <f>SUM(D23:D32)</f>
        <v>-8632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1600</v>
      </c>
      <c r="D37" s="196">
        <v>9800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-922</v>
      </c>
      <c r="D38" s="196">
        <v>-864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-1323</v>
      </c>
      <c r="D40" s="196">
        <v>-1263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-645</v>
      </c>
      <c r="D43" s="661">
        <f>SUM(D35:D42)</f>
        <v>7673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107</v>
      </c>
      <c r="D44" s="307">
        <f>D43+D33+D21</f>
        <v>77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134</v>
      </c>
      <c r="D46" s="311">
        <f>D45+D44</f>
        <v>93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134</v>
      </c>
      <c r="D47" s="298">
        <v>92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43766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Силвия Душкова Николова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Антония Стоянова Видинлиева 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workbookViewId="0" topLeftCell="A1">
      <selection activeCell="J45" sqref="J4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6841</v>
      </c>
      <c r="J13" s="584">
        <f>'1-Баланс'!H30+'1-Баланс'!H33</f>
        <v>-873</v>
      </c>
      <c r="K13" s="585"/>
      <c r="L13" s="584">
        <f>SUM(C13:K13)</f>
        <v>6618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6841</v>
      </c>
      <c r="J17" s="653">
        <f t="shared" si="2"/>
        <v>-873</v>
      </c>
      <c r="K17" s="653">
        <f t="shared" si="2"/>
        <v>0</v>
      </c>
      <c r="L17" s="584">
        <f t="shared" si="1"/>
        <v>6618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311</v>
      </c>
      <c r="J18" s="584">
        <f>+'1-Баланс'!G33</f>
        <v>0</v>
      </c>
      <c r="K18" s="585"/>
      <c r="L18" s="584">
        <f t="shared" si="1"/>
        <v>311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7152</v>
      </c>
      <c r="J31" s="653">
        <f t="shared" si="6"/>
        <v>-873</v>
      </c>
      <c r="K31" s="653">
        <f t="shared" si="6"/>
        <v>0</v>
      </c>
      <c r="L31" s="584">
        <f t="shared" si="1"/>
        <v>6929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7152</v>
      </c>
      <c r="J34" s="587">
        <f t="shared" si="7"/>
        <v>-873</v>
      </c>
      <c r="K34" s="587">
        <f t="shared" si="7"/>
        <v>0</v>
      </c>
      <c r="L34" s="651">
        <f t="shared" si="1"/>
        <v>6929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43766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Силвия Душкова Николова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Антония Стоянова Видинлиева 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4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43766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Силвия Душкова Николова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Антония Стоянова Видинлиева 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7">
      <selection activeCell="G20" sqref="G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93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42000</v>
      </c>
      <c r="E20" s="328">
        <v>1562</v>
      </c>
      <c r="F20" s="328"/>
      <c r="G20" s="701">
        <f>D20+E20-F20</f>
        <v>43562</v>
      </c>
      <c r="H20" s="328">
        <v>150</v>
      </c>
      <c r="I20" s="328">
        <v>0</v>
      </c>
      <c r="J20" s="701">
        <f>G20+H20-I20</f>
        <v>43712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>J20-Q20</f>
        <v>43712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42000</v>
      </c>
      <c r="E42" s="349">
        <f>E19+E20+E21+E27+E40+E41</f>
        <v>1562</v>
      </c>
      <c r="F42" s="349">
        <f aca="true" t="shared" si="11" ref="F42:R42">F19+F20+F21+F27+F40+F41</f>
        <v>0</v>
      </c>
      <c r="G42" s="349">
        <f t="shared" si="11"/>
        <v>43562</v>
      </c>
      <c r="H42" s="349">
        <f t="shared" si="11"/>
        <v>150</v>
      </c>
      <c r="I42" s="349">
        <f t="shared" si="11"/>
        <v>0</v>
      </c>
      <c r="J42" s="349">
        <f t="shared" si="11"/>
        <v>43712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43712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43766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Силвия Душкова Николова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Антония Стоянова Видинлиева 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9">
      <selection activeCell="F55" sqref="F5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3185</v>
      </c>
      <c r="D30" s="368">
        <f>C30</f>
        <v>3185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4424</v>
      </c>
      <c r="D31" s="368">
        <f>C31</f>
        <v>4424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358</v>
      </c>
      <c r="D40" s="362">
        <f>SUM(D41:D44)</f>
        <v>358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358</v>
      </c>
      <c r="D44" s="368">
        <f>C44</f>
        <v>358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7967</v>
      </c>
      <c r="D45" s="438">
        <f>D26+D30+D31+D33+D32+D34+D35+D40</f>
        <v>7967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7967</v>
      </c>
      <c r="D46" s="444">
        <f>D45+D23+D21+D11</f>
        <v>7967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22515</v>
      </c>
      <c r="D58" s="138">
        <f>D59+D61</f>
        <v>0</v>
      </c>
      <c r="E58" s="136">
        <f t="shared" si="1"/>
        <v>22515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22515</v>
      </c>
      <c r="D59" s="197"/>
      <c r="E59" s="136">
        <f t="shared" si="1"/>
        <v>22515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42515</v>
      </c>
      <c r="D68" s="435">
        <f>D54+D58+D63+D64+D65+D66</f>
        <v>0</v>
      </c>
      <c r="E68" s="436">
        <f t="shared" si="1"/>
        <v>42515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</v>
      </c>
      <c r="D73" s="137">
        <f>SUM(D74:D76)</f>
        <v>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6</v>
      </c>
      <c r="D76" s="197">
        <f>C76</f>
        <v>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1183</v>
      </c>
      <c r="D77" s="138">
        <f>D78+D80</f>
        <v>1183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1183</v>
      </c>
      <c r="D78" s="197">
        <f>C78</f>
        <v>1183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378</v>
      </c>
      <c r="D82" s="138">
        <f>SUM(D83:D86)</f>
        <v>378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378</v>
      </c>
      <c r="D84" s="197">
        <f>C84</f>
        <v>378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1182</v>
      </c>
      <c r="D87" s="134">
        <f>SUM(D88:D92)+D96</f>
        <v>1182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422</v>
      </c>
      <c r="D89" s="197">
        <f>'1-Баланс'!G64</f>
        <v>422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0</v>
      </c>
      <c r="D90" s="197">
        <f>C90</f>
        <v>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f>C91</f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755</v>
      </c>
      <c r="D92" s="138">
        <f>SUM(D93:D95)</f>
        <v>755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755</v>
      </c>
      <c r="D95" s="197">
        <f>C95</f>
        <v>755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27</v>
      </c>
      <c r="D97" s="197">
        <f>'1-Баланс'!G69</f>
        <v>27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2776</v>
      </c>
      <c r="D98" s="433">
        <f>D87+D82+D77+D73+D97</f>
        <v>2776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45291</v>
      </c>
      <c r="D99" s="427">
        <f>D98+D70+D68</f>
        <v>2776</v>
      </c>
      <c r="E99" s="427">
        <f>E98+E70+E68</f>
        <v>42515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43766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Силвия Душкова Николова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Антония Стоянова Видинлиева 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43766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Силвия Душкова Николова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6" t="str">
        <f>Начална!B17</f>
        <v>Антония Стоянова Видинлиева 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2018-01-30T11:24:05Z</cp:lastPrinted>
  <dcterms:created xsi:type="dcterms:W3CDTF">2006-09-16T00:00:00Z</dcterms:created>
  <dcterms:modified xsi:type="dcterms:W3CDTF">2019-10-28T12:12:06Z</dcterms:modified>
  <cp:category/>
  <cp:version/>
  <cp:contentType/>
  <cp:contentStatus/>
</cp:coreProperties>
</file>